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tabRatio="942" activeTab="16"/>
  </bookViews>
  <sheets>
    <sheet name="مالی" sheetId="1" r:id="rId1"/>
    <sheet name="خلاصه مالی" sheetId="2" r:id="rId2"/>
    <sheet name="متره" sheetId="3" r:id="rId3"/>
    <sheet name="خلاصه" sheetId="4" r:id="rId4"/>
    <sheet name="فصل1" sheetId="5" r:id="rId5"/>
    <sheet name="فصل2" sheetId="6" r:id="rId6"/>
    <sheet name="فصل 3" sheetId="7" r:id="rId7"/>
    <sheet name="فصل 5" sheetId="8" r:id="rId8"/>
    <sheet name="فصل 6" sheetId="9" r:id="rId9"/>
    <sheet name="فصل 8" sheetId="10" r:id="rId10"/>
    <sheet name="فصل 9" sheetId="11" r:id="rId11"/>
    <sheet name="فصل 10" sheetId="12" r:id="rId12"/>
    <sheet name="فصل 11" sheetId="13" r:id="rId13"/>
    <sheet name="فصل 12" sheetId="14" r:id="rId14"/>
    <sheet name="فصل 16" sheetId="15" r:id="rId15"/>
    <sheet name="فصل 19" sheetId="16" r:id="rId16"/>
    <sheet name="فصل 20" sheetId="17" r:id="rId17"/>
  </sheets>
  <externalReferences>
    <externalReference r:id="rId20"/>
  </externalReferences>
  <definedNames>
    <definedName name="_xlnm.Print_Area" localSheetId="3">'خلاصه'!$A$1:$M$70</definedName>
    <definedName name="_xlnm.Print_Area" localSheetId="1">'خلاصه مالی'!$A$1:$K$40</definedName>
    <definedName name="_xlnm.Print_Area" localSheetId="11">'فصل 10'!$A$1:$J$19</definedName>
    <definedName name="_xlnm.Print_Area" localSheetId="12">'فصل 11'!$A$1:$J$15</definedName>
    <definedName name="_xlnm.Print_Area" localSheetId="13">'فصل 12'!$A$1:$J$34</definedName>
    <definedName name="_xlnm.Print_Area" localSheetId="14">'فصل 16'!$A$1:$J$23</definedName>
    <definedName name="_xlnm.Print_Area" localSheetId="15">'فصل 19'!$A$1:$J$23</definedName>
    <definedName name="_xlnm.Print_Area" localSheetId="16">'فصل 20'!$A$1:$J$22</definedName>
    <definedName name="_xlnm.Print_Area" localSheetId="6">'فصل 3'!$A$1:$J$27</definedName>
    <definedName name="_xlnm.Print_Area" localSheetId="7">'فصل 5'!$A$1:$J$23</definedName>
    <definedName name="_xlnm.Print_Area" localSheetId="8">'فصل 6'!$A$1:$J$21</definedName>
    <definedName name="_xlnm.Print_Area" localSheetId="9">'فصل 8'!$A$1:$J$21</definedName>
    <definedName name="_xlnm.Print_Area" localSheetId="10">'فصل 9'!$A$1:$J$21</definedName>
    <definedName name="_xlnm.Print_Area" localSheetId="4">'فصل1'!$A$1:$J$19</definedName>
    <definedName name="_xlnm.Print_Area" localSheetId="5">'فصل2'!$A$1:$J$21</definedName>
    <definedName name="_xlnm.Print_Area" localSheetId="0">'مالی'!$A$1:$J$32</definedName>
    <definedName name="_xlnm.Print_Area" localSheetId="2">'متره'!$A$1:$K$450</definedName>
    <definedName name="_xlnm.Print_Titles" localSheetId="3">'خلاصه'!$1:$6</definedName>
    <definedName name="_xlnm.Print_Titles" localSheetId="2">'متره'!$1:$7</definedName>
  </definedNames>
  <calcPr fullCalcOnLoad="1"/>
</workbook>
</file>

<file path=xl/sharedStrings.xml><?xml version="1.0" encoding="utf-8"?>
<sst xmlns="http://schemas.openxmlformats.org/spreadsheetml/2006/main" count="1830" uniqueCount="610">
  <si>
    <t>رديف</t>
  </si>
  <si>
    <t>واحد</t>
  </si>
  <si>
    <t>تعداد مشابه</t>
  </si>
  <si>
    <t>طول</t>
  </si>
  <si>
    <t>عرض</t>
  </si>
  <si>
    <t>m2</t>
  </si>
  <si>
    <t>m3</t>
  </si>
  <si>
    <t>120701</t>
  </si>
  <si>
    <t>kg</t>
  </si>
  <si>
    <t>090205</t>
  </si>
  <si>
    <t>120801</t>
  </si>
  <si>
    <t>121001</t>
  </si>
  <si>
    <t>020501</t>
  </si>
  <si>
    <t>030701</t>
  </si>
  <si>
    <t>030901</t>
  </si>
  <si>
    <t>030910</t>
  </si>
  <si>
    <t>حمل آب در صورتي كه فاصله حمل بيـش از يك كيلومتر باشد، براي هر كيلومتر اضافه بر يك كيلومتر اول. (كسركيلومتر به تناسـب محاسبه مي شود).</t>
  </si>
  <si>
    <t>اضافه بها براي مصرف سيمان نوع 2 در بتن و يا ملاتها به جاي سيمان نوع 1.</t>
  </si>
  <si>
    <t>200101</t>
  </si>
  <si>
    <t>200102</t>
  </si>
  <si>
    <t>200103</t>
  </si>
  <si>
    <t>شرح عمليات</t>
  </si>
  <si>
    <t>ارتفاع</t>
  </si>
  <si>
    <t>ملاحظات</t>
  </si>
  <si>
    <t xml:space="preserve"> جزء</t>
  </si>
  <si>
    <t xml:space="preserve"> کل</t>
  </si>
  <si>
    <t>مقدار</t>
  </si>
  <si>
    <t>ردیف</t>
  </si>
  <si>
    <t>کیلوگرم</t>
  </si>
  <si>
    <t>m</t>
  </si>
  <si>
    <t xml:space="preserve">حمل سیمان مصرفی </t>
  </si>
  <si>
    <t>حمل شن و ماسه بتن مصرفی</t>
  </si>
  <si>
    <t>خلاصه متره</t>
  </si>
  <si>
    <t>مقدار ( سطح . حجم . وزن )</t>
  </si>
  <si>
    <t>جزئی</t>
  </si>
  <si>
    <t>کلی</t>
  </si>
  <si>
    <t>بارگيري مواد حاصل از عمليات خاكي يا خاكهـاي توده شده و حمل آن با كاميون يا هر نوع  وسيله مكانيكي ديگر ، تا فاصله 100 متري مركز ثقل برداشت و تخليه آن.</t>
  </si>
  <si>
    <t>ton</t>
  </si>
  <si>
    <t>ton.km</t>
  </si>
  <si>
    <t>حمل آهن آلات و سیمان پاکتی مازاد بر 150 کیلومتر تا فاصله 300 کیلومتر .</t>
  </si>
  <si>
    <t>حمل آهن آلات و سیمان پاکتی مازاد بر 30 کیلومتر تا فاصله 75کیلومتر .</t>
  </si>
  <si>
    <t>حمل آهن آلات و سیمان پاکتی مازاد بر 75 کیلومتر تا فاصله 150 کیلومتر .</t>
  </si>
  <si>
    <t>حمل مصالح در راههای آسفالتی ، بیش از یک کیلومتر تا 10 کیلومتر .</t>
  </si>
  <si>
    <t>حمل بتن با تراک میکسر از محل دستگاه بتن ساز تا محل مصرف به ازای هر یک کیلومتر ، کسر کیلومتر به تناسب محاسبه می شود .</t>
  </si>
  <si>
    <t>بارگيري  مواد حاصل از عمليات خاكي يا خاكهـاي توده شده و حمل آن با كاميون يا هر نوع  وسيله  مكانيكي ديگر ، تا فاصله 100 متري مركز ثقل برداشت و تخليه آن.</t>
  </si>
  <si>
    <t>Kg</t>
  </si>
  <si>
    <t>m3.km</t>
  </si>
  <si>
    <t xml:space="preserve">       امضاء :           </t>
  </si>
  <si>
    <t>حمل آهن آلات و سیمان پاکتی مازاد بر 30 تا 75کیلومتر .</t>
  </si>
  <si>
    <t>حمل آهن آلات و سیمان پاکتی مازاد بر75  تا 150 کیلومتر.</t>
  </si>
  <si>
    <t>صورت ريزمتره</t>
  </si>
  <si>
    <t>تسطيح و رگلاژ كف پي ها و كانالهاي كنده شده</t>
  </si>
  <si>
    <t>پي كني و كانال كني با وسيله مكانيكي در زمين هاي خاكي تا عمق 2 متر و ريختن خاك كنده شده به كنار محل هاي مربوط.</t>
  </si>
  <si>
    <t>محاسبات سیمان نقل از ردیف شماره 120701</t>
  </si>
  <si>
    <t>آب مصرفی در عملیات بتن ریزی</t>
  </si>
  <si>
    <t>حمل آب درصورتیکه  فاصله حمل بيش از یک کیلومتر باشد ، برای هر یک کیلومتر مازاد بر کیاومتر اول , کسر کیلومتر به تناسب محاسبه مي شود.</t>
  </si>
  <si>
    <t>حمل آهن آلات و سیمان پاکتی مازاد بر150 تا 300 کیلومتر.</t>
  </si>
  <si>
    <t>نماينده پيمانكار :</t>
  </si>
  <si>
    <t>120102</t>
  </si>
  <si>
    <t>W =</t>
  </si>
  <si>
    <t xml:space="preserve">نقل از رديف شماره 120102 </t>
  </si>
  <si>
    <t>حمل مصالح (طبق مقدمه فصل) در راههاي آسفالتي، بيش از يك كيلومتر تا 10 كيلومتر.</t>
  </si>
  <si>
    <t xml:space="preserve">شماره </t>
  </si>
  <si>
    <t xml:space="preserve"> فهرست بهاء</t>
  </si>
  <si>
    <t>فهرست بهاء</t>
  </si>
  <si>
    <t>020101</t>
  </si>
  <si>
    <t>V =</t>
  </si>
  <si>
    <t>فاصله حمل متوسط 200 كيلومتر</t>
  </si>
  <si>
    <t>خاکبرداری و پی کنی و کانال کنی در زمینهای غیرسنگی تا عمق 2 متر و ریختن خاکهای کنده شده به کنار محلهای مربوطه .</t>
  </si>
  <si>
    <t>برگه مالی</t>
  </si>
  <si>
    <t>بهای واخد</t>
  </si>
  <si>
    <t>( ریال )</t>
  </si>
  <si>
    <t>بهای کل</t>
  </si>
  <si>
    <t>مترمربع</t>
  </si>
  <si>
    <t>مترمکعب</t>
  </si>
  <si>
    <t>مترمکعب - کیلومتر</t>
  </si>
  <si>
    <t>تن - کیلومتر</t>
  </si>
  <si>
    <t>مهندس ناظر مقیم :</t>
  </si>
  <si>
    <t xml:space="preserve">نماينده تام الاختیار مهندسين مشاور :  </t>
  </si>
  <si>
    <t>فهرست بهای پایه سال 1396</t>
  </si>
  <si>
    <t>شرح</t>
  </si>
  <si>
    <t>جمع با احتساب ضریب بالاسری 1/20</t>
  </si>
  <si>
    <t>جمع با احتساب ضریب منطقه ای 1/07</t>
  </si>
  <si>
    <t>جمع کل ( ریال )</t>
  </si>
  <si>
    <t>برگ خلاصه مالی</t>
  </si>
  <si>
    <t xml:space="preserve">          امضاء :</t>
  </si>
  <si>
    <t>تهــيه و اجراي بتــن با شـن و ماسه شستـه طبيعي يا شكسـته ، از مـصالح رودخانه اي ، با 150 كيلوگرم سيمان در متر مكعب بتن.</t>
  </si>
  <si>
    <t>مترمكعب</t>
  </si>
  <si>
    <t>اضافه بها براي مصرف سيمان نوع 2 در بتن و يا ملاتها به جاي سيمان   نوع 1.</t>
  </si>
  <si>
    <t>010308</t>
  </si>
  <si>
    <t>تخریب بتن مسلح، با هر عیار سیمان و بریدن میلگردها.</t>
  </si>
  <si>
    <t>030104</t>
  </si>
  <si>
    <t>خاکبرداری در زمین های خاکی سخت</t>
  </si>
  <si>
    <t>030703</t>
  </si>
  <si>
    <t>پي كني و كانال كني با وسيله مكانيكي در زمين هاي سنگی تا عمق 2 متر و ريختن خاك كنده شده به كنار محل هاي مربوط.</t>
  </si>
  <si>
    <t>030801</t>
  </si>
  <si>
    <t>اضافه بها برای پی کنی بیش از 2 متر</t>
  </si>
  <si>
    <t>030802</t>
  </si>
  <si>
    <t>اضافه بها برای پی کنی زیر تراز آب</t>
  </si>
  <si>
    <t>050104</t>
  </si>
  <si>
    <t xml:space="preserve">حفاری ماشینی محل شمع، با مقطع دایره ای و به قطر ١٢٠سانتی متر، به طور عمودی تا عمق ٢٠ متر در زمین هایی که باشد، بیرون آوردن مصالح و حمل آن ها به N≤ در آن ها ۵٠دپو تا فاصله ۵٠ متری مرکز ثقل محل حفاری، با هر وسیله ،و تمیز کردن محل عملیات.
</t>
  </si>
  <si>
    <t>شمعهای کوله A1</t>
  </si>
  <si>
    <t>050701</t>
  </si>
  <si>
    <t xml:space="preserve">اضافه بها به ردیف های حفاری محل شمع، بارت یا دیوارزیرزمینی، چنانچه استفاده از گل حفاری (حسب نیاز توام با ماسه گیری) ضروری باشد.
</t>
  </si>
  <si>
    <t>050704</t>
  </si>
  <si>
    <t xml:space="preserve">اضافه بها به ردیف های حفاری محل شمع، بارت یا دیواریشتر از ١٠٠ باشد و لزوما از ترپان یا اوگر یا N زیرزمینی که باراک اوگر یا دور بر الماسه یا وسایل مشابه برای حفاری استفاده شده.
</t>
  </si>
  <si>
    <t>050801</t>
  </si>
  <si>
    <t xml:space="preserve">اضافه بها به ردیفهای فصل کارهای فولادی بامیل گرد درصورتی که میل گرد در شمع ها، بارتها و دیوارهای زیر زمینیمصرف شود.
</t>
  </si>
  <si>
    <t>050802</t>
  </si>
  <si>
    <t xml:space="preserve">اضافه بها به ردیفهای فصل بتن درجا در صورتی که بتن به صورت درجا برای شمع ها، بارتها یا دیوارهای زیر زمینی اجرا شود.
</t>
  </si>
  <si>
    <t>تهیه وسایل و قالب بندی در پی ها.</t>
  </si>
  <si>
    <t>080204</t>
  </si>
  <si>
    <t xml:space="preserve">تهیه وسایل و قالب بندی دیوارها و ستون های بتنی که،ارتفاع أنها بیش از ۵ متر و حداکثر ٧ متر باشد.
</t>
  </si>
  <si>
    <t>080403</t>
  </si>
  <si>
    <t xml:space="preserve">اضافه بهای قالب بندی هر گاه عملیات در زیر تراز سطح آبهای زیرزمینی انجام شود و آبکشی با تلمبه موتوری درحین اجرای کار ضروری باشد.
</t>
  </si>
  <si>
    <t>090206</t>
  </si>
  <si>
    <t xml:space="preserve">تهیه، بریدن، خم کردن و کار گذاشتن میلگرد آجدار از نوع AIIIبه قطر ١٢ تا ١٨ میلی متر برای بتن مسلح با سیم پیچی لازم
</t>
  </si>
  <si>
    <t xml:space="preserve">تهیه، بریدن، خم کردن و کار گذاشتن میلگرد آجدار از نوع AIIIبه قطر20 میلی متروبیشتر برای بتن مسلح با سیم پیچی لازم
</t>
  </si>
  <si>
    <t xml:space="preserve">تهیه و اجرای بتن باشن و ماسه شسته طبیعی یا شکسته، ازمصالح رودخانه ای، با ١۵٠ کیلوگرم سیمان در متر مکعب بتن
</t>
  </si>
  <si>
    <t>120107</t>
  </si>
  <si>
    <t xml:space="preserve">تهیه و اجرای بتن باشن و ماسه شسته طبیعی یا شکسته، ازمصالح رودخانه ای، ب ا مقاوم ت فشاری مشخصه 30مگاپاسکال.
</t>
  </si>
  <si>
    <t>120307</t>
  </si>
  <si>
    <t xml:space="preserve">اضافه بهای هر نوع بتن ریزی که زیر سطح آب انجام شود وآبکشی حین انجام کار با تلمبه موتوری الزامی باشد.
</t>
  </si>
  <si>
    <t>120310</t>
  </si>
  <si>
    <t xml:space="preserve">اضافه بها به ردیفهای بتن ریزی درصورت مصرف بتن دربتن مسلح.
</t>
  </si>
  <si>
    <t xml:space="preserve">نقل از رديف شماره 120107 </t>
  </si>
  <si>
    <t>121002</t>
  </si>
  <si>
    <t>حمل مصالح در راههای آسفالتی ، بیش از 10 کیلومتر</t>
  </si>
  <si>
    <t xml:space="preserve">حمل میلگرد  مصرفی </t>
  </si>
  <si>
    <t>فاصله حمل متوسط 390 كيلومتر</t>
  </si>
  <si>
    <t>200104</t>
  </si>
  <si>
    <t>حمل آهن آلات و سیمان پاکتی مازاد بر 300 کیلومتر تا فاصله 450کیلومتر .</t>
  </si>
  <si>
    <t>حمل آهن آلات و سیمان پاکتی مازاد بر300 تا 450 کیلومتر.</t>
  </si>
  <si>
    <t>متر</t>
  </si>
  <si>
    <t>010307</t>
  </si>
  <si>
    <t>تهیه، بریدن، خم کردن و کار گذاشتن میلگرد آجدار از نوع AIIIبه قطر ١٢ تا ١٨ میلی متر برای بتن مسلح با سیم پیچی لازم</t>
  </si>
  <si>
    <t>اضافه بها به ردیف های حفاری محل شمع، بارت یا دیواریشتر از ١٠٠ باشد و لزوما از ترپان یا اوگر یا N زیرزمینی که باراک اوگر یا دور بر الماسه یا وسایل مشابه برای حفاری استفاده شده</t>
  </si>
  <si>
    <t>تخریب بتن غیرمسلح</t>
  </si>
  <si>
    <t>تخریب بتن غیر  مسلح</t>
  </si>
  <si>
    <t>جمع کل</t>
  </si>
  <si>
    <t>تهیه، بریدن، خم کردن و کار گذاشتن میلگرد آجدار از نوع AIIIبه قطر20 میلی متروبیشتر برای بتن مسلح با سیم پیچی لازم</t>
  </si>
  <si>
    <t>تهیه وسایل و قالب بندی دیوارها و ستون های بتنی که،ارتفاع أنها بیش از ۵ متر و حداکثر ٧ متر باشد.</t>
  </si>
  <si>
    <t xml:space="preserve">اضافه بها به ردیف های حفاری محل شمع، بارت یا دیواریشتر از 50و کوچکتر از 100 باشد 
</t>
  </si>
  <si>
    <t xml:space="preserve">اضافه بهای به ردیف های میلگرد چنانچه عملیات پایین تر از آب های زیر زمینی
</t>
  </si>
  <si>
    <t>050703</t>
  </si>
  <si>
    <t>090401</t>
  </si>
  <si>
    <t>100202</t>
  </si>
  <si>
    <t>تهیه مصالح ، ساخت و نصب خرپاها و بادبند های پل های فلزی به دهانه بیش از 24 متر تا 48 متر در هر ارتفاع</t>
  </si>
  <si>
    <t>100601*</t>
  </si>
  <si>
    <t xml:space="preserve">اضافه بهای به ردیف های 100101  الی 100204 در صورت استفاده از فولاد ST52  کورتن دار
</t>
  </si>
  <si>
    <t>نقل از لیستوفر نقشه</t>
  </si>
  <si>
    <t>کارکرد</t>
  </si>
  <si>
    <t>پایکار</t>
  </si>
  <si>
    <t>فصل اول عملیات تخریب</t>
  </si>
  <si>
    <t>فصل دوم عملیات خاکی بادست</t>
  </si>
  <si>
    <t>فصل سوم عملیات خاکی با ماشین</t>
  </si>
  <si>
    <t>فصل پنجم حفاری و شمع کوبی و سپرکوبی</t>
  </si>
  <si>
    <t>فصل هشتم قالب بندی و چوب بست</t>
  </si>
  <si>
    <t>فصل نهم کارهای فولادی با میلگرد</t>
  </si>
  <si>
    <t>فصل دهم کارهای فولادی سنگین</t>
  </si>
  <si>
    <t>فصل دوازدهم بتن درجا</t>
  </si>
  <si>
    <t>فصل بیستم حمل و نقل</t>
  </si>
  <si>
    <t>ضریب پیشنهادی</t>
  </si>
  <si>
    <t>جمع کارکرد و پایکار با ضریب</t>
  </si>
  <si>
    <t>جمع فصول</t>
  </si>
  <si>
    <t>جمع فصول با ضرایب پیشنهادی</t>
  </si>
  <si>
    <t>برگ خلاصه مالی کل</t>
  </si>
  <si>
    <t>1</t>
  </si>
  <si>
    <t>020202</t>
  </si>
  <si>
    <t>اضافه بها به ردیف 020101 زیر تراز آب</t>
  </si>
  <si>
    <t>مصالح تخریب بتن</t>
  </si>
  <si>
    <t>بتن شمعهای  A1</t>
  </si>
  <si>
    <t>اضافه بهای به ردیف های 100101  الی 100204 در صورت استفاده از فولاد ST52  کورتن دار</t>
  </si>
  <si>
    <t>100601</t>
  </si>
  <si>
    <t>اضافه بهای قالب بندی هر گاه عملیات در زیر تراز سطح آبهای زیرزمینی انجام شود و آبکشی با تلمبه موتوری درحین اجرای کار ضروری باشد</t>
  </si>
  <si>
    <t>تخریب انواع بتن غیرمسلح، با هر عیار سیمان</t>
  </si>
  <si>
    <t>نقل از صورتجلسه شماره 2-96</t>
  </si>
  <si>
    <t>پی کنی پایل کپ کوله A2</t>
  </si>
  <si>
    <t>پی کنی پایل کپ کوله A1</t>
  </si>
  <si>
    <t>حجم کل پی کنی</t>
  </si>
  <si>
    <t>اضافه بها به ردیف 020101 در صورتی که عملیات پایین تر از سطح آب های زیرزمینی صورت گرفته باشد و برای آبکشی ضمن اجرای کار بکار بردن تلمبه موتوری ضروری باشد.</t>
  </si>
  <si>
    <t>پی کنی کوله A1</t>
  </si>
  <si>
    <t xml:space="preserve">پی کنی کوله A2 </t>
  </si>
  <si>
    <t>پی کنی پایل کپ کوله A2 (از ارتفاع 2 الی 3 متر)</t>
  </si>
  <si>
    <t>پی کنی پایل کپ کوله A2 (از ارتفاع 3 الی 4 متر)</t>
  </si>
  <si>
    <t>پی کنی پایل کپ کوله A2 (از ارتفاع 4 الی 5 متر)</t>
  </si>
  <si>
    <t>پی کنی پایل کپ کوله A2 (از ارتفاع 5 الی 6 متر)</t>
  </si>
  <si>
    <t>پی کنی پایل کپ کوله A1 (از ارتفاع 2 الی 3 متر)</t>
  </si>
  <si>
    <t>پی کنی پایل کپ کوله A1 (از ارتفاع 3 الی 4 متر)</t>
  </si>
  <si>
    <t>پی کنی پایل کپ کوله A1 (از ارتفاع 4 الی 5 متر)</t>
  </si>
  <si>
    <t>اضافه بها به ردیف های 030701 و 030703 در صورتیکه عملیات زیر سطح تراز آب های زیرزمینی انجام شود و برای آبکشی ضمن اجرای کار بکار بردن تلمبه موتوری ضروری باشد.</t>
  </si>
  <si>
    <t>نقل از آیتم های 010307 و 010308</t>
  </si>
  <si>
    <t>030902</t>
  </si>
  <si>
    <t>030903</t>
  </si>
  <si>
    <t>حمل مواد حاصل از عمليات خاكي يا خاكهـاي توده شده وقتی که فاصله حمل بیش از 100 متر و حداکثر تا 500 متر باشد. به ازای هر 100 متر مازاد بر 100 متر اول، کسر صدمتر به تناسب محاسبه می شود.</t>
  </si>
  <si>
    <t>حمل مواد حاصل از عمليات خاكي يا خاكهـاي توده شده وقتی که فاصله حمل بیش از 500 متر و حداکثر تا 10 کیلومتر باشد.</t>
  </si>
  <si>
    <t>شمع P1 کوله A1</t>
  </si>
  <si>
    <t>شمع P2 کوله A1</t>
  </si>
  <si>
    <t>شمع P3 کوله A1</t>
  </si>
  <si>
    <t>شمع P4 کوله A1</t>
  </si>
  <si>
    <t>نقل از برگه الحاقی شماره 1</t>
  </si>
  <si>
    <t>v = 20.72</t>
  </si>
  <si>
    <t>v = 20.39</t>
  </si>
  <si>
    <t>v = 20.93</t>
  </si>
  <si>
    <t>v = 20.17</t>
  </si>
  <si>
    <t>v = 5.20</t>
  </si>
  <si>
    <t>v = 3.90</t>
  </si>
  <si>
    <t>v = 4.20</t>
  </si>
  <si>
    <t>v = 3.60</t>
  </si>
  <si>
    <t>v = 11.30</t>
  </si>
  <si>
    <t>v = 8.50</t>
  </si>
  <si>
    <t>v = 9.20</t>
  </si>
  <si>
    <t>v =7.90</t>
  </si>
  <si>
    <t>4</t>
  </si>
  <si>
    <t xml:space="preserve">اضافه بها به ردیفهای فصل کارهای فولادی با میلگرد در صورتی که میلگرد دور شمع ها، بارت ها و دیوارهای زیرزمینی مصرف شود.
</t>
  </si>
  <si>
    <t>w = 10008.00</t>
  </si>
  <si>
    <t>v = 19.53</t>
  </si>
  <si>
    <t>v = 19.48</t>
  </si>
  <si>
    <t>v = 19.58</t>
  </si>
  <si>
    <t>v =19.36</t>
  </si>
  <si>
    <t>پایل کپ کوله A2</t>
  </si>
  <si>
    <t>پایل کپ کوله A1</t>
  </si>
  <si>
    <t xml:space="preserve">شمع های کوله A1 </t>
  </si>
  <si>
    <t>بتن سکوی زیر خرپای فلزی جهت مونتاژ</t>
  </si>
  <si>
    <t>0.45 =(0.3+0.6)/2</t>
  </si>
  <si>
    <t>0.37=(0.49+0.25)/2</t>
  </si>
  <si>
    <t>بتن  کوله A2 , A1</t>
  </si>
  <si>
    <t xml:space="preserve"> 2.4=(1.4+3.4)/2   گوشواره ها</t>
  </si>
  <si>
    <t>بتن کوله A1 , A2</t>
  </si>
  <si>
    <t>190402</t>
  </si>
  <si>
    <t>زنگ زدایی سطوح فلزی به روش ماسه پاشی (سندبلاست)</t>
  </si>
  <si>
    <t>190406</t>
  </si>
  <si>
    <t>تهیه مصالح و اجرای دو قشر ضد زنگ مناسب و دو دست رنگ اپکسی شامل آستر و رویه روی کارهای فلزی</t>
  </si>
  <si>
    <t>120506</t>
  </si>
  <si>
    <t>مصرف میکروسیلیس در بتن</t>
  </si>
  <si>
    <t>120904</t>
  </si>
  <si>
    <t>تهیه و مصرف سوپر روان کننده</t>
  </si>
  <si>
    <t>031101</t>
  </si>
  <si>
    <t>پخش، آب پاشی، تسطیح، پروفیله کردن، رگلاژ و کوبیدن قشرهای خاکریزی و تونان با 85 درصد کوبیدگی به روش آشتو اصلاحی وقتی که ضخامت قشرهای خاکریزی پس از کوبیده شدن حداکثر 15 سانتی متر باشد.</t>
  </si>
  <si>
    <t>نقل از آیتم 030104</t>
  </si>
  <si>
    <t>نقل از رديف شماره 120106</t>
  </si>
  <si>
    <t>060101</t>
  </si>
  <si>
    <t>سنگریزی پشت دیوارها و پل ها (درناژ) با قلوه سنگ</t>
  </si>
  <si>
    <t>160101</t>
  </si>
  <si>
    <t>110203</t>
  </si>
  <si>
    <t>تهیه مصالح ، ساخت و نصب نرده جان پناه با نبشی، ناودانی و مانند این ها</t>
  </si>
  <si>
    <t>ورق های فولادی جهت نصب هندریل روی گوشواره ها</t>
  </si>
  <si>
    <t>0.12= 0.35*0.35</t>
  </si>
  <si>
    <t>190207</t>
  </si>
  <si>
    <t>تهیه و نصب تکیه گاه سازه ای الاستومری مسلح با امکان اتصال مکانیکی به سازه و بدون ورق اضافی</t>
  </si>
  <si>
    <t>نقل از آیتم 080101</t>
  </si>
  <si>
    <t>میل مهارهای یس پلیت هندریل روی گوشواره ها</t>
  </si>
  <si>
    <t>عایق کاری رطوبتی با یک قشر اندود قیری</t>
  </si>
  <si>
    <t>4.7 = 6 - 1.3</t>
  </si>
  <si>
    <t>محاسبات حمل میلگرد نقل از090205و090206و 090502</t>
  </si>
  <si>
    <t>حمل آهن آلات عرشه پل</t>
  </si>
  <si>
    <t>حمل آهن الات مصرفی</t>
  </si>
  <si>
    <t>فاصله حمل متوسط 680 کیلومتر</t>
  </si>
  <si>
    <t>200105</t>
  </si>
  <si>
    <t>حمل آهن آلات و سیمان پاکتی مازاد بر 450 کیلومتر تا فاصله 700 کیلومتر .</t>
  </si>
  <si>
    <t>A=</t>
  </si>
  <si>
    <t>30</t>
  </si>
  <si>
    <t>32</t>
  </si>
  <si>
    <t>33</t>
  </si>
  <si>
    <t>34</t>
  </si>
  <si>
    <t>تخریب بتن دور سرشمع های اجرا شده طبق دستور کار</t>
  </si>
  <si>
    <t>تخریب بتن سر شمع های کوله A2  اجرا شده  طبق دستور کار</t>
  </si>
  <si>
    <t>2</t>
  </si>
  <si>
    <t>3</t>
  </si>
  <si>
    <t>پی کنی پایل کپ کوله A2 (از ارتفاع 6 الی 7 متر)</t>
  </si>
  <si>
    <t>120105</t>
  </si>
  <si>
    <t xml:space="preserve">تهیه و اجرای بتن باشن و ماسه شسته طبیعی یا شکسته، ازمصالح رودخانه ای، ب ا مقاوم ت فشاری مشخصه 20مگاپاسکال.
</t>
  </si>
  <si>
    <t>بتن پایل کپ  A1</t>
  </si>
  <si>
    <t>بتن پایل کپ A2</t>
  </si>
  <si>
    <t>m4</t>
  </si>
  <si>
    <t xml:space="preserve">بتن مگر پایل کپ A1 </t>
  </si>
  <si>
    <t>بتن مگر پایل کپ A2</t>
  </si>
  <si>
    <t>بتن پایل کپ کوله  A1</t>
  </si>
  <si>
    <t>بتن پایل کپ کوله A2</t>
  </si>
  <si>
    <t>V=</t>
  </si>
  <si>
    <t xml:space="preserve">پایل کپ کوله A1 </t>
  </si>
  <si>
    <t>4.2=5.5-1.3</t>
  </si>
  <si>
    <t>dm3</t>
  </si>
  <si>
    <t>حمل 100 تا 500 متر</t>
  </si>
  <si>
    <t>حمل 500 متر تا 10 کیلومتر</t>
  </si>
  <si>
    <t>پخش،آبپاشی، تسطیح و کوبیدن قشر خاکریزی و تراکم 85 درصد</t>
  </si>
  <si>
    <t>سنگریزی پشت دیوارها با قلوه سنگ</t>
  </si>
  <si>
    <t>تهیه، ساخت و نصب نرده جان پناه</t>
  </si>
  <si>
    <t>تهیه و مصرف میکروسیلیس</t>
  </si>
  <si>
    <t>تهیه و مصرف فوق روان کننده</t>
  </si>
  <si>
    <t>تهیه و نصب تکیه گاه الاستومری مسلح</t>
  </si>
  <si>
    <t>سندبلاست</t>
  </si>
  <si>
    <t>تهیه مصالح و اجراسی دو قشر ضد زنگ و دو دست رنگ اپوکسی روی کارهای فلزی</t>
  </si>
  <si>
    <t>حمل آهن آلات و سیمان پاکتی مازاد بر450 تا 700 کیلومتر.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</si>
  <si>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</si>
  <si>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</si>
  <si>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</si>
  <si>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</si>
  <si>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</si>
  <si>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</si>
  <si>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</si>
  <si>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</si>
  <si>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</si>
  <si>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</si>
  <si>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</si>
  <si>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</si>
  <si>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</si>
  <si>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</si>
  <si>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</si>
  <si>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</si>
  <si>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</si>
  <si>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</si>
  <si>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</si>
  <si>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</si>
  <si>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</si>
  <si>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</si>
  <si>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</si>
  <si>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</si>
  <si>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</si>
  <si>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</si>
  <si>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</si>
  <si>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</si>
  <si>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</si>
  <si>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</si>
  <si>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</si>
  <si>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</si>
  <si>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</si>
  <si>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</si>
  <si>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</si>
  <si>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</si>
  <si>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</si>
  <si>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</si>
  <si>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</si>
  <si>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</si>
  <si>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</si>
  <si>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</si>
  <si>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</si>
  <si>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</si>
  <si>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123000</t>
  </si>
  <si>
    <t>47300</t>
  </si>
  <si>
    <t>34900</t>
  </si>
  <si>
    <t>780000</t>
  </si>
  <si>
    <t>2190</t>
  </si>
  <si>
    <t>3600</t>
  </si>
  <si>
    <t>حمل آهن آلات و سیمان پاکتی مازاد بر450تا 700کیلومتر.</t>
  </si>
  <si>
    <t>فصل ششم عملیات بنایی با سنگ</t>
  </si>
  <si>
    <t>فصل شانزدهم عایق کاری</t>
  </si>
  <si>
    <t>فصل نوزدهم متفرقه</t>
  </si>
  <si>
    <t xml:space="preserve">تخریب بتن مگر کلید برشی دیوار برگشتی پل باکسی اجرا شده </t>
  </si>
  <si>
    <t xml:space="preserve">تخریب بتن مگر کف فونداسیون دیوار برگشتی پل باکسی اجرا شده </t>
  </si>
  <si>
    <t xml:space="preserve">تخریب بتن فونداسیون دیوار برگشتی پل باکسی اجرا شده </t>
  </si>
  <si>
    <t>3.59=(1.3*1.3)+(1.1*1)+(0.9*0.5)+(0.7*0.5)</t>
  </si>
  <si>
    <t>تخریب بتن کلید برشی طرفین پل باکسی اجرا شده</t>
  </si>
  <si>
    <t>تخریب بتن قرنیز طرفین پل باکسی اجرا شده</t>
  </si>
  <si>
    <t xml:space="preserve">تخریب بتن دال پل باکسی اجرا شده  </t>
  </si>
  <si>
    <t xml:space="preserve">تخریب بتن دیواره ها پل باکسی اجرا شده  </t>
  </si>
  <si>
    <t xml:space="preserve">تخریب بتن فونداسیون پل باکسی اجرا شده  </t>
  </si>
  <si>
    <t>06 =(03+0.9)/2</t>
  </si>
  <si>
    <t>0.45 = (0.3+0.6)/2</t>
  </si>
  <si>
    <t xml:space="preserve">نقل از برگه الحاقی شماره 2 </t>
  </si>
  <si>
    <t>نقل از برگه الحاقی شماره 3</t>
  </si>
  <si>
    <t>دیوار برگشتی A1 - پارت اول</t>
  </si>
  <si>
    <t>7.2 = (5.85+4.55)/2 +2 , 9.99=[(7.2+(7.2+5.57)]/2</t>
  </si>
  <si>
    <t>دیوار برگشتی B1</t>
  </si>
  <si>
    <t>7.53 = (5.53+2)  , 11.09=[7.53+(7.53+7.11)]/2</t>
  </si>
  <si>
    <t>دیوار برگشتی B2 - پارت اول</t>
  </si>
  <si>
    <t>دیوار برگشتی B2 - پارت دوم</t>
  </si>
  <si>
    <t>6.88=(5.53+4.23)/2 + 2 , 10.44=[6.88+(6.88+7.11)]/2</t>
  </si>
  <si>
    <t>6.23=4.23+2 , 9.79=[6.23+(6.23+7.11)]/2</t>
  </si>
  <si>
    <t>7.2 = (5.85+4.55)/2 +2 , 9.29=[(7.2+(7.2+4.17)]/2</t>
  </si>
  <si>
    <t>7.53 = (5.53+2)  , 9.99=[7.53+(7.53+4.91)]/2</t>
  </si>
  <si>
    <t>6.23=4.23+2 , 8.69=[6.23+(6.23+4.91)]/2</t>
  </si>
  <si>
    <t>6.88=(5.53+4.23)/2 + 2 , 9.34=[6.88+(6.88+4.91)]/2</t>
  </si>
  <si>
    <t>حجم کل اضافه بها</t>
  </si>
  <si>
    <t>رگلاژ کف پی دیوار برگشتی A1- پارت1</t>
  </si>
  <si>
    <t>رگلاژ کف پی دیوار برگشتی B1</t>
  </si>
  <si>
    <t>5.2=(5.85+4.55)/2</t>
  </si>
  <si>
    <t>رگلاژ کف پی دیوار برگشتی B2 - پارت1</t>
  </si>
  <si>
    <t>رگلاژ کف پی دیوار برگشتی B2 - پارت2</t>
  </si>
  <si>
    <t xml:space="preserve"> اجرای دریواسیون و پلاتفرم حفاری شمع A1</t>
  </si>
  <si>
    <t xml:space="preserve"> دریواسیون هدایت آب جهت پی کنیA1, A2</t>
  </si>
  <si>
    <t>اجرای دریواسیون و پلاتفرم نصب عرشه</t>
  </si>
  <si>
    <t>نقل از صورتجلسه ارسالی</t>
  </si>
  <si>
    <t>A1=13.41*12.41=166.42 A2=12.41*11.41=141.60</t>
  </si>
  <si>
    <t>A1=12.41*11.41=141.60 A2=11.41*10.41=118.78</t>
  </si>
  <si>
    <t>A1=11.41*10.41=118.78 A2=10.41*9.41=97.96</t>
  </si>
  <si>
    <t>A1=10.41*9.41=97.96 A2=9.41*8.41=79.14</t>
  </si>
  <si>
    <t>A1=9.41*8.41=79.14 A2=9*8=72</t>
  </si>
  <si>
    <t>A1=9.87*11.37=112.22 A2=8.87*10.37=91.98</t>
  </si>
  <si>
    <t>A1=8.87*10.37=91.98 A2=7.87*9.37=73.74</t>
  </si>
  <si>
    <t>A1=7.87*9.37=73.74 A2=7.5*9=67.5</t>
  </si>
  <si>
    <t>پی کنی دیوار برگشتی  A1 پارت اول (از ارتفاع 2 الی 3 متر)</t>
  </si>
  <si>
    <t>پی کنی دیوار برگشتی A1 پارت اول(از ارتفاع 3 الی 4 متر)</t>
  </si>
  <si>
    <t>پی کنی دیوار برگشتی  A1 پارت اول(از ارتفاع 4 الی 5 متر)</t>
  </si>
  <si>
    <t>پی کنی دیوار برگشتیB1 (از ارتفاع 3 الی 4 متر)</t>
  </si>
  <si>
    <t>پی کنی دیوار برگشتی B1 (از ارتفاع 4 الی 5 متر)</t>
  </si>
  <si>
    <t>پی کنی دیوار برگشتی B1 (از ارتفاع 2 الی 3 متر)</t>
  </si>
  <si>
    <t>b=(10.64+9.64)/2</t>
  </si>
  <si>
    <t>b=(9.64+8.64)/2</t>
  </si>
  <si>
    <t>b=(8.64+7.64)/2</t>
  </si>
  <si>
    <t>پی کنی دیوار برگشتی  B2 پارت اول (از ارتفاع 2 الی 3 متر)</t>
  </si>
  <si>
    <t>پی کنی دیوار برگشتی B2 پارت اول(از ارتفاع 3 الی 4 متر)</t>
  </si>
  <si>
    <t>پی کنی دیوار برگشتی  B2 پارت اول(از ارتفاع 4 الی 5 متر)</t>
  </si>
  <si>
    <t>پی کنی دیوار برگشتی  B2 پارت اول(از ارتفاع 5 الی 6 متر)</t>
  </si>
  <si>
    <t>پی کنی دیوار برگشتی  B2 پارت اول(از ارتفاع 6 الی 7 متر)</t>
  </si>
  <si>
    <t>پی کنی دیوار برگشتی  B2 پارت اول(از ارتفاع 7 الی 8 متر)</t>
  </si>
  <si>
    <t>b=(11.99+10.99)/2</t>
  </si>
  <si>
    <t>b=(10.99+9.99)/2</t>
  </si>
  <si>
    <t>b=(9.99+8.99)/2</t>
  </si>
  <si>
    <t>b=(8.99+7.99)/2</t>
  </si>
  <si>
    <t>b=(7.99+6.99)/2</t>
  </si>
  <si>
    <t>b=(6.99+6.88)/2</t>
  </si>
  <si>
    <t>پی کنی دیوار برگشتی  B2 پارت2(از ارتفاع 2 الی 3 متر)</t>
  </si>
  <si>
    <t>پی کنی دیوار برگشتی B2 پارت 2(از ارتفاع 3 الی 4 متر)</t>
  </si>
  <si>
    <t>پی کنی دیوار برگشتی  B2 پارت 2(از ارتفاع 4 الی 5 متر)</t>
  </si>
  <si>
    <t>پی کنی دیوار برگشتی  B2 پارت2(از ارتفاع 5 الی 6 متر)</t>
  </si>
  <si>
    <t>پی کنی دیوار برگشتی  B2 پارت 2(از ارتفاع 6 الی 7 متر)</t>
  </si>
  <si>
    <t>پی کنی دیوار برگشتی  B2 پارت2(از ارتفاع 7 الی 8 متر)</t>
  </si>
  <si>
    <t>نقل از آیتم های 20101 و 30104 و 30701 و 30703</t>
  </si>
  <si>
    <t>عملیات خاکی حاصل از پی کنی و خاکبرداری</t>
  </si>
  <si>
    <t>w= 1975.0 + 8036.6</t>
  </si>
  <si>
    <t>درناژ پشت دیوار برگشتی A2</t>
  </si>
  <si>
    <t>درناژ پشت دیوار برگشتی B2</t>
  </si>
  <si>
    <t>m3.Km</t>
  </si>
  <si>
    <t>060701</t>
  </si>
  <si>
    <t xml:space="preserve">حمل مصالح در راه های آسفالتی بیش از یک کیلومتر تا 10 </t>
  </si>
  <si>
    <t>قالب فونداسیون کوله A2</t>
  </si>
  <si>
    <t>قالب فونداسیون کوله A1</t>
  </si>
  <si>
    <t>L=(7+6)*2=26</t>
  </si>
  <si>
    <t>L=(7+5.5)*2=25</t>
  </si>
  <si>
    <t>قالب بندی  فونداسیون دیوار برگشتی A1 پارت 1</t>
  </si>
  <si>
    <t xml:space="preserve">قالب بندی  فونداسیون دیوار برگشتی B1 </t>
  </si>
  <si>
    <t>قالب بندی  فونداسیون دیوار برگشتی B2 پارت 1</t>
  </si>
  <si>
    <t>قالب بندی الواسیون کوله A1</t>
  </si>
  <si>
    <t>قالب بندی پیشانی الواسیون کوله A1</t>
  </si>
  <si>
    <t>قالب بندی دیواره گوشواره کوله A1</t>
  </si>
  <si>
    <t>قالب بندی الواسیون کوله A2</t>
  </si>
  <si>
    <t>قالب بندی پیشانی الواسیون کوله A2</t>
  </si>
  <si>
    <t>قالب بندی دیواره گوشواره کوله A2</t>
  </si>
  <si>
    <t>دیوار برگشتی A2</t>
  </si>
  <si>
    <t>دیوار برگشتی B2</t>
  </si>
  <si>
    <t>(3.73+0.9)/2</t>
  </si>
  <si>
    <t>(2.83+0.9)/2</t>
  </si>
  <si>
    <t>قالب قرنیز B2</t>
  </si>
  <si>
    <t>قالب قرنیز A2</t>
  </si>
  <si>
    <t>b=(10.77+9.77)/2</t>
  </si>
  <si>
    <t>b=(9.77+8.77)/2</t>
  </si>
  <si>
    <t>b=(8.77+7.77)/2</t>
  </si>
  <si>
    <t>پی کنی دیوار برگشتی  A1 پارت اول(از ارتفاع5  الی 6 متر)</t>
  </si>
  <si>
    <t>b=(7.77+7.2)/2</t>
  </si>
  <si>
    <t>پی کنی دیوار برگشتی  B1 (از ارتفاع 5 الی 6 متر)</t>
  </si>
  <si>
    <t>b=(12.64+11.64)/2</t>
  </si>
  <si>
    <t>b=(11.64+10.64)/2</t>
  </si>
  <si>
    <t>b=(7.64+7.11)/2</t>
  </si>
  <si>
    <t>قالب فونداسیون کوله A1 و A2 و دیوارهای برگشتی</t>
  </si>
  <si>
    <t>b=(3.73+2.65)</t>
  </si>
  <si>
    <t>b=(3.73+2.65)/2</t>
  </si>
  <si>
    <t>b=(2.83+1.75)/2</t>
  </si>
  <si>
    <t>طبق صورتجلسه ارسالی</t>
  </si>
  <si>
    <t>خرک های مورد استفاده در پایل کپ</t>
  </si>
  <si>
    <t>الواسیون کوله A1</t>
  </si>
  <si>
    <t>الواسیون کوله A2</t>
  </si>
  <si>
    <t>W=</t>
  </si>
  <si>
    <t>21=1.17 / 5.6</t>
  </si>
  <si>
    <t>43=2.41 / 5.6</t>
  </si>
  <si>
    <t>090503</t>
  </si>
  <si>
    <t>تهیه، ساخت و نصب میل مهار دنده شده (بولت)</t>
  </si>
  <si>
    <t>مگر دیوار برگشتی B1</t>
  </si>
  <si>
    <t>مگر دیوار برگشتی A2</t>
  </si>
  <si>
    <t>مگر دیوار برگشتی B2</t>
  </si>
  <si>
    <t>b=(6.05+4.75)/2</t>
  </si>
  <si>
    <t>b=(5.73+4.43)/2</t>
  </si>
  <si>
    <t>فونداسیون دیوار برگشتی A1</t>
  </si>
  <si>
    <t>فونداسیون دیوار برگشتی B1</t>
  </si>
  <si>
    <t>فونداسیون دیوار برگشتی A2</t>
  </si>
  <si>
    <t>فونداسیون دیوار برگشتی B2</t>
  </si>
  <si>
    <t>الواسیون دیوار برگشتی A2</t>
  </si>
  <si>
    <t>الواسیون دیوار برگشتی B2</t>
  </si>
  <si>
    <t>قرنیزها</t>
  </si>
  <si>
    <t>b=(5.85+4.55)/2</t>
  </si>
  <si>
    <t>b=(5.53+4.23)/2</t>
  </si>
  <si>
    <t>b=(3.73+0.9)/2</t>
  </si>
  <si>
    <t>b=[(3.73+2.83)/2 + 0.9]/2</t>
  </si>
  <si>
    <t>b=(2.83+0.9)/2</t>
  </si>
  <si>
    <t xml:space="preserve"> </t>
  </si>
  <si>
    <t>دیوار گوشواره</t>
  </si>
  <si>
    <t>نقل از 120102</t>
  </si>
  <si>
    <t>بتن مگر کوله A1 و کوله A2  و دیوار برگشتی ها</t>
  </si>
  <si>
    <t>b=(3.28+2.19)/2</t>
  </si>
  <si>
    <t>120302</t>
  </si>
  <si>
    <t>اضافه بها بتن ریزی از پی به بالا در دیوار ها و پایه پل ها برای حجم های واقع تا 5 متر</t>
  </si>
  <si>
    <t>بتن الواسیون کوله A1</t>
  </si>
  <si>
    <t>بتن الواسیون کوله A2</t>
  </si>
  <si>
    <t>120303</t>
  </si>
  <si>
    <t>اضافه بها بتن ریزی از پی به بالا در دیوار ها و پایه پل ها برای حجم های واقع در ارتفاع بیش از 5 متر تا 10 متر</t>
  </si>
  <si>
    <t>نقل از ردیف 120107</t>
  </si>
  <si>
    <t>نقل از آیتم های 120102و 120105 و 120107</t>
  </si>
  <si>
    <t>L=(7+5.5)</t>
  </si>
  <si>
    <t>L=(7+6)</t>
  </si>
  <si>
    <t>پایل کپ کوله A1 - روی فونداسیون</t>
  </si>
  <si>
    <t>پایل کپ کوله A2 - روی فونداسیون</t>
  </si>
  <si>
    <t>الواسیون کوله A1 , A2</t>
  </si>
  <si>
    <t xml:space="preserve">تهیه و اجرای بتن باشن و ماسه شسته طبیعی یا شکسته، ازمصالح رودخانه ای، با مقاوم ت فشاری مشخصه 20مگاپاسکال.
</t>
  </si>
  <si>
    <t>L=(9+10.5)/2 b=(7.5+9)/2</t>
  </si>
  <si>
    <t>حجم بتن فونداسیون کسر می شود.</t>
  </si>
  <si>
    <t>L=(9+10.5)/2 b=(8+9.5)/2</t>
  </si>
  <si>
    <t>پر کردن اطراف پی کوله A1</t>
  </si>
  <si>
    <t xml:space="preserve">پر کردن اطراف پی کوله A2 </t>
  </si>
  <si>
    <t xml:space="preserve">تخریب بتن الواسیون دیوار برگشتی پل باکسی اجرا شده  </t>
  </si>
  <si>
    <t xml:space="preserve">حمل مصالح در راه های آسفالتی بیش از یک کیلومتر تا 10 کیلومتر </t>
  </si>
  <si>
    <t>3080</t>
  </si>
  <si>
    <t>فصل یازدهم کارهای فولادی سبک</t>
  </si>
  <si>
    <t xml:space="preserve">مبلغ تجهیز و برچیدن کارگاه  </t>
  </si>
  <si>
    <t xml:space="preserve">جمع کل با احتساب تجهیز و برچیدن کارگاه  </t>
  </si>
  <si>
    <t>120703</t>
  </si>
  <si>
    <t>اضافه بها برای مصرف هر نوع سیمان اضافی نسبت به عیار درج شده در ردیف های بتن ریزی</t>
  </si>
  <si>
    <t>بتن شمع های کوله A1</t>
  </si>
  <si>
    <t>قالب بندی  فونداسیون دیوار برگشتی B2 پارت 1و2</t>
  </si>
  <si>
    <t>قالب بندی  فونداسیون دیوار برگشتی B2 پارت 2</t>
  </si>
  <si>
    <t>مگر دیوار برگشتی A1</t>
  </si>
  <si>
    <t xml:space="preserve">تهیه و اجرای بتن باشن و ماسه شسته طبیعی یا شکسته، ازمصالح رودخانه ای، با مقاوم ت فشاری مشخصه 30مگاپاسکال.
</t>
  </si>
  <si>
    <t>تخریب لوله بتن مسلح</t>
  </si>
  <si>
    <t>3.14=pi * 1</t>
  </si>
  <si>
    <t>بتن الواسیون کوله A2 , A1</t>
  </si>
  <si>
    <t xml:space="preserve"> بتن 30 مگاپاسکال</t>
  </si>
  <si>
    <t xml:space="preserve"> بتن 20 مگاپاسکال</t>
  </si>
  <si>
    <t>6</t>
  </si>
  <si>
    <t>18</t>
  </si>
  <si>
    <t>19</t>
  </si>
  <si>
    <t>20</t>
  </si>
  <si>
    <t>120104</t>
  </si>
  <si>
    <t>تهیه و اجرای بتن باشن و ماسه شسته طبیعی یا شکسته، ازمصالح رودخانه ای، با مقاوم ت فشاری مشخصه 16مگاپاسکال.</t>
  </si>
  <si>
    <t xml:space="preserve">تهیه و اجرای بتن باشن و ماسه شسته طبیعی یا شکسته، ازمصالح رودخانه ای، ب ا مقاوم ت فشاری مشخصه 16 مگاپاسکال.
</t>
  </si>
  <si>
    <t>تهیه و اجرای بتن باشن و ماسه شسته طبیعی یا شکسته، ازمصالح رودخانه ای، ب ا مقاوم ت فشاری مشخصه 16 مگاپاسکال.</t>
  </si>
  <si>
    <t>080501</t>
  </si>
  <si>
    <t>تهیه وسایل و قالب بندی درز انبساط در بتن با تمام مصالح لازم</t>
  </si>
  <si>
    <t>دسیمترمکعب</t>
  </si>
  <si>
    <t>دیوار برگشتی A2 - الواسیون</t>
  </si>
  <si>
    <t>دیوار برگشتی B2 - الواسیون</t>
  </si>
  <si>
    <t>دیوار برگشتی A1 - فونداسیون</t>
  </si>
  <si>
    <t>دیوار برگشتی B1 - فونداسیون</t>
  </si>
  <si>
    <t>دیوار برگشتی A2 - فونداسیون</t>
  </si>
  <si>
    <t>دیوار برگشتی B2 - فونداسیون</t>
  </si>
  <si>
    <t>57</t>
  </si>
  <si>
    <t>58</t>
  </si>
  <si>
    <t>فونداسیون دیوار برگشتی A1 پارت 1</t>
  </si>
  <si>
    <t xml:space="preserve"> فونداسیون دیوار برگشتی B1 </t>
  </si>
  <si>
    <t>نقل از 20101</t>
  </si>
  <si>
    <t>صورت کارکرد موقت شماره 5</t>
  </si>
  <si>
    <t>دیوار برگشتی A2 - پارت اول تا چهارم</t>
  </si>
  <si>
    <t>7.2 = (5.2+2)  , 10.76=[7.2+(7.2+7.11)]/2</t>
  </si>
  <si>
    <t>رگلاژ کف پی دیوار برگشتی A2 - پارت1تا 4</t>
  </si>
  <si>
    <t>پی کنی دیوار برگشتی  A2 پارت اول تا چهارم (از ارتفاع 2 الی 3 متر)</t>
  </si>
  <si>
    <t>پی کنی دیوار برگشتی A2 پارت اول تا چهارم (از ارتفاع 3 الی 4 متر)</t>
  </si>
  <si>
    <t>پی کنی دیوار برگشتی  A2 پارت اول تا چهارم (از ارتفاع 5 الی 6 متر)</t>
  </si>
  <si>
    <t>پی کنی دیوار برگشتی  A2 پارت اول تا چهارم (از ارتفاع 6 الی 7 متر)</t>
  </si>
  <si>
    <t>پی کنی دیوار برگشتی  A2 پارت اول تا چهارم(از ارتفاع 7 الی 8 متر)</t>
  </si>
  <si>
    <t>پی کنی دیوار برگشتی  A2 پارت اول تا چهارم(از ارتفاع 4 الی 5 متر)</t>
  </si>
  <si>
    <t>نقل از 20202</t>
  </si>
  <si>
    <t>قالب بندی  فونداسیون دیوار برگشتی A2 پارت 1 تا 4</t>
  </si>
  <si>
    <t>فونداسیون با پارت های 5 متری قالب بندی  شده است</t>
  </si>
  <si>
    <t>65=30+10+25</t>
  </si>
  <si>
    <t xml:space="preserve">  فونداسیون دیوار برگشتی B2 پارت 1 و 2</t>
  </si>
  <si>
    <t>اجرای دریواسیون جهت پی کنی دیوارهای برگشتی</t>
  </si>
  <si>
    <t>020201</t>
  </si>
  <si>
    <t>اضافه بها به ردیف 20101 هرگاه عمق پی کنی و کانال کنی بیش از 2 متر باشد، برای حجم واقع بین 2 تا 4 متر یک بار، 4 تا 6 متر دو بار ، 6 تا 8 متر سه بار و به همین ترتیب برای عمق های بیشتر</t>
  </si>
  <si>
    <t>b=(10.77+8.77)/2</t>
  </si>
  <si>
    <t>پی کنی دیوار برگشتی A1 پارت اول(از ارتفاع 4 الی 6 متر)</t>
  </si>
  <si>
    <t>پی کنی دیوار برگشتیB1 (از ارتفاع 4 الی 6 متر)</t>
  </si>
  <si>
    <t>b=(12.64+10.64)/2</t>
  </si>
  <si>
    <t>b=(8.77+7.2)/2</t>
  </si>
  <si>
    <t>b=(10.64+8.64)/2</t>
  </si>
  <si>
    <t>b=(8.64+7.53)/2</t>
  </si>
  <si>
    <t>b=(12.31+10.31)/2</t>
  </si>
  <si>
    <t>b=(10.31+8.31)/2</t>
  </si>
  <si>
    <t>b=(8.31+7.2)/2</t>
  </si>
  <si>
    <t>پی کنی دیوار برگشتی B2 پارت اول(از ارتفاع 4 الی 6 متر)</t>
  </si>
  <si>
    <t>پی کنی دیوار برگشتی B2 پارت اول(از ارتفاع 6 الی 8 متر)</t>
  </si>
  <si>
    <t>b=(11.99+9.99)/2</t>
  </si>
  <si>
    <t>b=(9.99+7.99)/2</t>
  </si>
  <si>
    <t>b=(7.99+7.2)/2</t>
  </si>
  <si>
    <t>پی کنی دیوار برگشتی A1 پارت اول(از ارتفاع 2 الی 4 متر)</t>
  </si>
  <si>
    <t>پی کنی دیوار برگشتیB1 (از ارتفاع 2 الی 4 متر)</t>
  </si>
  <si>
    <t>پی کنی دیوار برگشتی A2 پارت اول تا چهارم (از ارتفاع 2 الی 4 متر)</t>
  </si>
  <si>
    <t>پی کنی دیوار برگشتی  A2 پارت اول تا چهارم (از ارتفاع 4 الی 6 متر)</t>
  </si>
  <si>
    <t>پی کنی دیوار برگشتی A2 پارت اول تا چهارم (از ارتفاع 6 الی 8 متر)</t>
  </si>
  <si>
    <t>پی کنی دیوار برگشتی B2 پارت اول(از ارتفاع 2 الی 4 متر)</t>
  </si>
  <si>
    <t>59</t>
  </si>
  <si>
    <t>دیوار برگشتی A2 - پارت پنجم</t>
  </si>
  <si>
    <t>پی کنی دیوار برگشتی A2 پارت5 (از ارتفاع 2 الی 4 متر)</t>
  </si>
  <si>
    <t>پی کنی دیوار برگشتی A2 پارت5 (از ارتفاع 4 الی 6 متر)</t>
  </si>
  <si>
    <t>پی کنی دیوار برگشتی A2 پارت5 (از ارتفاع 6 الی 8 متر)</t>
  </si>
  <si>
    <t xml:space="preserve">عملیات خاکی حاصل از پی کنی </t>
  </si>
  <si>
    <t>عملیات خاکی حاصل از خاکبرداری</t>
  </si>
  <si>
    <t>نقل از رديف شماره 120104</t>
  </si>
  <si>
    <t>حجم کل پی کنی کوله ها</t>
  </si>
  <si>
    <t>حجم کل پی کنی دیوارهای برگشتی</t>
  </si>
  <si>
    <t xml:space="preserve"> فونداسیون دیوار برگشتی A2 پارت 1 تا 4</t>
  </si>
  <si>
    <t>تا تاريخ : 1397/03/15</t>
  </si>
  <si>
    <t xml:space="preserve">شماره قرارداد :  </t>
  </si>
  <si>
    <t>موضوع قرارداد :</t>
  </si>
  <si>
    <t>پروژه :</t>
  </si>
  <si>
    <t xml:space="preserve">مشاور : </t>
  </si>
  <si>
    <t>کارفرما :</t>
  </si>
  <si>
    <t xml:space="preserve">پیمانکار: </t>
  </si>
  <si>
    <t xml:space="preserve">          پروژه :</t>
  </si>
  <si>
    <t xml:space="preserve">          مشاور:</t>
  </si>
  <si>
    <t xml:space="preserve">          کارفرما : </t>
  </si>
  <si>
    <t xml:space="preserve">          پيمانكار:</t>
  </si>
  <si>
    <t xml:space="preserve">شماره قرارداد :   </t>
  </si>
</sst>
</file>

<file path=xl/styles.xml><?xml version="1.0" encoding="utf-8"?>
<styleSheet xmlns="http://schemas.openxmlformats.org/spreadsheetml/2006/main">
  <numFmts count="6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_(* #,##0_);_(* \(#,##0\);_(* &quot;-&quot;??_);_(@_)"/>
    <numFmt numFmtId="176" formatCode="0\+000.00"/>
    <numFmt numFmtId="177" formatCode="_-&quot;ريال&quot;\ * #,##0_-;_-&quot;ريال&quot;\ * #,##0\-;_-&quot;ريال&quot;\ * &quot;-&quot;??_-;_-@_-"/>
    <numFmt numFmtId="178" formatCode="000000"/>
    <numFmt numFmtId="179" formatCode="000\+000"/>
    <numFmt numFmtId="180" formatCode="_-* #,##0.00_-;\-* #,##0.00_-;_-* &quot;-&quot;??_-;_-@_-"/>
    <numFmt numFmtId="181" formatCode="_-* #,##0_-;\-* #,##0_-;_-* &quot;-&quot;??_-;_-@_-"/>
    <numFmt numFmtId="182" formatCode="_-* #,##0.000_-;\-* #,##0.000_-;_-* &quot;-&quot;??_-;_-@_-"/>
    <numFmt numFmtId="183" formatCode="0\+000"/>
    <numFmt numFmtId="184" formatCode="0\د\و\ب\ا\ر\ه\ \ك\ا\ر\ي\ \د\ر\ \ژ\و\ئ\ن\7"/>
    <numFmt numFmtId="185" formatCode="0.0000"/>
    <numFmt numFmtId="186" formatCode="0.000000"/>
    <numFmt numFmtId="187" formatCode="0.0000000"/>
    <numFmt numFmtId="188" formatCode="_-* #,##0.0_-;\-* #,##0.0_-;_-* &quot;-&quot;??_-;_-@_-"/>
    <numFmt numFmtId="189" formatCode="_(* #,##0.0_);_(* \(#,##0.0\);_(* &quot;-&quot;??_);_(@_)"/>
    <numFmt numFmtId="190" formatCode="_(&quot;ريال&quot;\ * #,##0_);_(&quot;ريال&quot;\ * \(#,##0\);_(&quot;ريال&quot;* &quot;-&quot;??_);_(@_)"/>
    <numFmt numFmtId="191" formatCode="_(&quot;ريال&quot;\ * #,##0_);_(&quot;ريال&quot;\ * \(#,##0\);_(&quot;ريال&quot;* &quot;-&quot;_);_(@_)"/>
    <numFmt numFmtId="192" formatCode="\د\و\ب\ا\ر\ه\ \ك\ا\ر\ي\ "/>
    <numFmt numFmtId="193" formatCode="0\د\و\ب\ا\ر\ه\ \ك\ا\ر\ي\ "/>
    <numFmt numFmtId="194" formatCode="0.0\+000"/>
    <numFmt numFmtId="195" formatCode="0.\+000"/>
    <numFmt numFmtId="196" formatCode=".\+;"/>
    <numFmt numFmtId="197" formatCode="0.0%"/>
    <numFmt numFmtId="198" formatCode="0.0000000000000"/>
    <numFmt numFmtId="199" formatCode="0\+000.0"/>
    <numFmt numFmtId="200" formatCode="0.00000000"/>
    <numFmt numFmtId="201" formatCode="0.000000000000"/>
    <numFmt numFmtId="202" formatCode="0.00000000000"/>
    <numFmt numFmtId="203" formatCode="0.0000000000"/>
    <numFmt numFmtId="204" formatCode="0/0"/>
    <numFmt numFmtId="205" formatCode="0./0"/>
    <numFmt numFmtId="206" formatCode="0/00"/>
    <numFmt numFmtId="207" formatCode="0/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[$-429]hh:mm:ss\ AM/PM"/>
    <numFmt numFmtId="212" formatCode="_-* #,##0.0_-;_-* #,##0.0\-;_-* &quot;-&quot;??_-;_-@_-"/>
    <numFmt numFmtId="213" formatCode="_-* #,##0_-;_-* #,##0\-;_-* &quot;-&quot;??_-;_-@_-"/>
    <numFmt numFmtId="214" formatCode="_-* #,##0.000_-;_-* #,##0.000\-;_-* &quot;-&quot;??_-;_-@_-"/>
    <numFmt numFmtId="215" formatCode="#,##0.0"/>
    <numFmt numFmtId="216" formatCode="#,##0.00_-"/>
    <numFmt numFmtId="217" formatCode="#,##0.000"/>
    <numFmt numFmtId="218" formatCode="#\ ?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B Nazanin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2  Lotus"/>
      <family val="0"/>
    </font>
    <font>
      <sz val="12"/>
      <name val="2  Lotus"/>
      <family val="0"/>
    </font>
    <font>
      <sz val="12"/>
      <color indexed="8"/>
      <name val="2  Lotus"/>
      <family val="0"/>
    </font>
    <font>
      <b/>
      <sz val="12"/>
      <name val="2  Lotus"/>
      <family val="0"/>
    </font>
    <font>
      <sz val="14"/>
      <name val="B Badr"/>
      <family val="0"/>
    </font>
    <font>
      <sz val="20"/>
      <name val="B Majid Shadow"/>
      <family val="0"/>
    </font>
    <font>
      <b/>
      <sz val="16"/>
      <name val="B Lotus"/>
      <family val="0"/>
    </font>
    <font>
      <b/>
      <sz val="10"/>
      <name val="B Nazanin"/>
      <family val="0"/>
    </font>
    <font>
      <sz val="10"/>
      <name val="B Nazanin"/>
      <family val="0"/>
    </font>
    <font>
      <b/>
      <sz val="12"/>
      <name val="B Lotus"/>
      <family val="0"/>
    </font>
    <font>
      <b/>
      <sz val="12"/>
      <name val="Lotus"/>
      <family val="0"/>
    </font>
    <font>
      <sz val="8"/>
      <name val="B Lotus"/>
      <family val="0"/>
    </font>
    <font>
      <sz val="10"/>
      <name val="B Zar"/>
      <family val="0"/>
    </font>
    <font>
      <sz val="10"/>
      <name val="B Lotus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B Lotus"/>
      <family val="0"/>
    </font>
    <font>
      <sz val="10"/>
      <name val="Badr"/>
      <family val="0"/>
    </font>
    <font>
      <sz val="8"/>
      <name val="Arial"/>
      <family val="2"/>
    </font>
    <font>
      <sz val="20"/>
      <name val="B Jadid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Badr"/>
      <family val="0"/>
    </font>
    <font>
      <b/>
      <i/>
      <sz val="10"/>
      <name val="B Lotus"/>
      <family val="0"/>
    </font>
    <font>
      <sz val="11"/>
      <name val="B Lotus"/>
      <family val="0"/>
    </font>
    <font>
      <sz val="12"/>
      <name val="B Lotus"/>
      <family val="0"/>
    </font>
    <font>
      <sz val="12"/>
      <name val="Arial"/>
      <family val="2"/>
    </font>
    <font>
      <sz val="7.5"/>
      <name val="B Badr"/>
      <family val="0"/>
    </font>
    <font>
      <b/>
      <sz val="14"/>
      <name val="B Lotus"/>
      <family val="0"/>
    </font>
    <font>
      <b/>
      <sz val="11"/>
      <name val="B Nazanin"/>
      <family val="0"/>
    </font>
    <font>
      <i/>
      <sz val="14"/>
      <name val="Times New Roman"/>
      <family val="1"/>
    </font>
    <font>
      <b/>
      <sz val="11"/>
      <name val="B Lotus"/>
      <family val="0"/>
    </font>
    <font>
      <sz val="9"/>
      <name val="B Lotus"/>
      <family val="0"/>
    </font>
    <font>
      <sz val="10"/>
      <name val="B Mitra"/>
      <family val="0"/>
    </font>
    <font>
      <b/>
      <sz val="12"/>
      <name val="B Badr"/>
      <family val="0"/>
    </font>
    <font>
      <sz val="14"/>
      <name val="B Homa"/>
      <family val="0"/>
    </font>
    <font>
      <sz val="10"/>
      <name val="B Badr"/>
      <family val="0"/>
    </font>
    <font>
      <b/>
      <sz val="14"/>
      <name val="B Homa"/>
      <family val="0"/>
    </font>
    <font>
      <sz val="10"/>
      <name val="2  Lotus"/>
      <family val="0"/>
    </font>
    <font>
      <sz val="14"/>
      <name val="Times New Roman"/>
      <family val="1"/>
    </font>
    <font>
      <sz val="9"/>
      <name val="2  Lotus"/>
      <family val="0"/>
    </font>
    <font>
      <i/>
      <sz val="10"/>
      <name val="2  Lotus"/>
      <family val="0"/>
    </font>
    <font>
      <b/>
      <sz val="11"/>
      <name val="2  Lotus"/>
      <family val="0"/>
    </font>
    <font>
      <i/>
      <sz val="10"/>
      <name val="B Lotus"/>
      <family val="0"/>
    </font>
    <font>
      <b/>
      <sz val="12"/>
      <name val="B Nazanin"/>
      <family val="0"/>
    </font>
    <font>
      <sz val="9"/>
      <name val="B Nazanin"/>
      <family val="0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i/>
      <sz val="11"/>
      <name val="Cambria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 style="thin"/>
      <top style="double"/>
      <bottom/>
    </border>
    <border>
      <left style="double"/>
      <right style="thin"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4" fillId="0" borderId="0">
      <alignment vertical="top"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9" fillId="2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60" applyFont="1" applyFill="1" applyAlignment="1">
      <alignment horizontal="center" wrapText="1" readingOrder="2"/>
      <protection/>
    </xf>
    <xf numFmtId="0" fontId="10" fillId="0" borderId="0" xfId="60" applyFont="1" applyFill="1" applyAlignment="1">
      <alignment vertical="center" wrapText="1" readingOrder="2"/>
      <protection/>
    </xf>
    <xf numFmtId="0" fontId="10" fillId="0" borderId="0" xfId="60" applyFont="1" applyFill="1" applyBorder="1" applyAlignment="1">
      <alignment readingOrder="2"/>
      <protection/>
    </xf>
    <xf numFmtId="0" fontId="10" fillId="0" borderId="0" xfId="60" applyFont="1" applyFill="1" applyAlignment="1">
      <alignment readingOrder="2"/>
      <protection/>
    </xf>
    <xf numFmtId="0" fontId="10" fillId="0" borderId="0" xfId="60" applyFont="1" applyFill="1" applyBorder="1" applyAlignment="1">
      <alignment horizontal="center" wrapText="1" readingOrder="2"/>
      <protection/>
    </xf>
    <xf numFmtId="0" fontId="10" fillId="0" borderId="0" xfId="60" applyFont="1" applyFill="1" applyAlignment="1">
      <alignment horizontal="center" wrapText="1" readingOrder="2"/>
      <protection/>
    </xf>
    <xf numFmtId="0" fontId="10" fillId="0" borderId="0" xfId="60" applyNumberFormat="1" applyFont="1" applyFill="1" applyBorder="1" applyAlignment="1">
      <alignment readingOrder="2"/>
      <protection/>
    </xf>
    <xf numFmtId="0" fontId="10" fillId="0" borderId="0" xfId="60" applyNumberFormat="1" applyFont="1" applyFill="1" applyAlignment="1">
      <alignment readingOrder="2"/>
      <protection/>
    </xf>
    <xf numFmtId="0" fontId="10" fillId="0" borderId="0" xfId="60" applyFont="1" applyFill="1" applyAlignment="1">
      <alignment horizontal="right" vertical="center" readingOrder="2"/>
      <protection/>
    </xf>
    <xf numFmtId="2" fontId="10" fillId="0" borderId="0" xfId="60" applyNumberFormat="1" applyFont="1" applyFill="1" applyAlignment="1">
      <alignment horizontal="right" vertical="center" readingOrder="2"/>
      <protection/>
    </xf>
    <xf numFmtId="0" fontId="10" fillId="0" borderId="0" xfId="0" applyFont="1" applyAlignment="1">
      <alignment vertical="top"/>
    </xf>
    <xf numFmtId="0" fontId="10" fillId="0" borderId="0" xfId="0" applyFont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0" fillId="32" borderId="0" xfId="0" applyFont="1" applyFill="1" applyAlignment="1" applyProtection="1">
      <alignment/>
      <protection locked="0"/>
    </xf>
    <xf numFmtId="49" fontId="10" fillId="0" borderId="0" xfId="60" applyNumberFormat="1" applyFont="1" applyFill="1" applyAlignment="1">
      <alignment horizontal="right" vertical="center" readingOrder="1"/>
      <protection/>
    </xf>
    <xf numFmtId="0" fontId="10" fillId="0" borderId="0" xfId="0" applyFont="1" applyBorder="1" applyAlignment="1" applyProtection="1">
      <alignment readingOrder="2"/>
      <protection locked="0"/>
    </xf>
    <xf numFmtId="0" fontId="10" fillId="0" borderId="0" xfId="0" applyFont="1" applyAlignment="1" applyProtection="1">
      <alignment readingOrder="2"/>
      <protection locked="0"/>
    </xf>
    <xf numFmtId="0" fontId="11" fillId="0" borderId="0" xfId="0" applyFont="1" applyFill="1" applyBorder="1" applyAlignment="1" applyProtection="1">
      <alignment vertical="center" readingOrder="2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1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5" fillId="0" borderId="0" xfId="59" applyFont="1" applyBorder="1" applyAlignment="1" applyProtection="1">
      <alignment vertical="center" wrapText="1"/>
      <protection locked="0"/>
    </xf>
    <xf numFmtId="4" fontId="10" fillId="0" borderId="0" xfId="0" applyNumberFormat="1" applyFont="1" applyAlignment="1">
      <alignment vertical="top"/>
    </xf>
    <xf numFmtId="175" fontId="10" fillId="0" borderId="0" xfId="42" applyNumberFormat="1" applyFont="1" applyAlignment="1">
      <alignment vertical="top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2" fontId="24" fillId="0" borderId="0" xfId="0" applyNumberFormat="1" applyFont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4" fillId="0" borderId="10" xfId="59" applyFont="1" applyBorder="1" applyAlignment="1" applyProtection="1">
      <alignment vertical="center" wrapText="1"/>
      <protection locked="0"/>
    </xf>
    <xf numFmtId="2" fontId="10" fillId="0" borderId="0" xfId="60" applyNumberFormat="1" applyFont="1" applyFill="1" applyAlignment="1">
      <alignment horizontal="center" vertical="center" readingOrder="2"/>
      <protection/>
    </xf>
    <xf numFmtId="2" fontId="34" fillId="0" borderId="10" xfId="59" applyNumberFormat="1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0" xfId="59" applyFont="1" applyAlignment="1">
      <alignment vertical="top"/>
      <protection/>
    </xf>
    <xf numFmtId="0" fontId="10" fillId="0" borderId="0" xfId="59" applyFont="1" applyBorder="1" applyAlignment="1" applyProtection="1">
      <alignment readingOrder="2"/>
      <protection locked="0"/>
    </xf>
    <xf numFmtId="0" fontId="16" fillId="0" borderId="0" xfId="59" applyFont="1" applyAlignment="1">
      <alignment vertical="center"/>
      <protection/>
    </xf>
    <xf numFmtId="0" fontId="17" fillId="0" borderId="0" xfId="59" applyFont="1">
      <alignment/>
      <protection/>
    </xf>
    <xf numFmtId="0" fontId="28" fillId="0" borderId="0" xfId="59" applyFont="1" applyAlignment="1">
      <alignment/>
      <protection/>
    </xf>
    <xf numFmtId="2" fontId="0" fillId="0" borderId="0" xfId="59" applyNumberFormat="1">
      <alignment/>
      <protection/>
    </xf>
    <xf numFmtId="0" fontId="0" fillId="0" borderId="0" xfId="59">
      <alignment/>
      <protection/>
    </xf>
    <xf numFmtId="0" fontId="3" fillId="0" borderId="0" xfId="59" applyFont="1" applyAlignment="1">
      <alignment vertical="center"/>
      <protection/>
    </xf>
    <xf numFmtId="0" fontId="34" fillId="0" borderId="0" xfId="59" applyFont="1" applyAlignment="1">
      <alignment vertical="center" wrapText="1"/>
      <protection/>
    </xf>
    <xf numFmtId="0" fontId="17" fillId="0" borderId="0" xfId="59" applyFont="1" applyAlignment="1">
      <alignment horizontal="right" vertical="center"/>
      <protection/>
    </xf>
    <xf numFmtId="1" fontId="17" fillId="0" borderId="0" xfId="59" applyNumberFormat="1" applyFont="1" applyAlignment="1">
      <alignment vertical="center" readingOrder="2"/>
      <protection/>
    </xf>
    <xf numFmtId="2" fontId="17" fillId="0" borderId="0" xfId="59" applyNumberFormat="1" applyFont="1" applyAlignment="1">
      <alignment horizontal="right" vertical="center"/>
      <protection/>
    </xf>
    <xf numFmtId="0" fontId="17" fillId="0" borderId="0" xfId="59" applyFont="1" applyAlignment="1">
      <alignment vertical="center"/>
      <protection/>
    </xf>
    <xf numFmtId="0" fontId="0" fillId="0" borderId="11" xfId="59" applyBorder="1">
      <alignment/>
      <protection/>
    </xf>
    <xf numFmtId="0" fontId="11" fillId="0" borderId="0" xfId="59" applyFont="1" applyFill="1" applyBorder="1" applyAlignment="1" applyProtection="1">
      <alignment vertical="center" readingOrder="2"/>
      <protection locked="0"/>
    </xf>
    <xf numFmtId="0" fontId="16" fillId="0" borderId="0" xfId="59" applyFont="1" applyAlignment="1">
      <alignment horizontal="right" vertical="center"/>
      <protection/>
    </xf>
    <xf numFmtId="0" fontId="36" fillId="0" borderId="0" xfId="59" applyFont="1" applyAlignment="1">
      <alignment vertical="center"/>
      <protection/>
    </xf>
    <xf numFmtId="49" fontId="10" fillId="0" borderId="10" xfId="59" applyNumberFormat="1" applyFont="1" applyBorder="1" applyAlignment="1" applyProtection="1">
      <alignment readingOrder="2"/>
      <protection locked="0"/>
    </xf>
    <xf numFmtId="0" fontId="12" fillId="0" borderId="10" xfId="59" applyFont="1" applyFill="1" applyBorder="1" applyAlignment="1" applyProtection="1">
      <alignment horizontal="right" vertical="center"/>
      <protection locked="0"/>
    </xf>
    <xf numFmtId="0" fontId="42" fillId="0" borderId="10" xfId="59" applyFont="1" applyBorder="1" applyAlignment="1" applyProtection="1">
      <alignment horizontal="center" vertical="center"/>
      <protection locked="0"/>
    </xf>
    <xf numFmtId="4" fontId="0" fillId="0" borderId="12" xfId="59" applyNumberFormat="1" applyBorder="1" applyAlignment="1">
      <alignment vertical="center"/>
      <protection/>
    </xf>
    <xf numFmtId="4" fontId="0" fillId="0" borderId="0" xfId="59" applyNumberFormat="1" applyBorder="1">
      <alignment/>
      <protection/>
    </xf>
    <xf numFmtId="0" fontId="26" fillId="0" borderId="0" xfId="59" applyFont="1" applyFill="1" applyBorder="1" applyAlignment="1">
      <alignment horizontal="center" vertical="top"/>
      <protection/>
    </xf>
    <xf numFmtId="1" fontId="26" fillId="0" borderId="0" xfId="59" applyNumberFormat="1" applyFont="1" applyFill="1" applyBorder="1" applyAlignment="1">
      <alignment horizontal="center" vertical="top"/>
      <protection/>
    </xf>
    <xf numFmtId="2" fontId="20" fillId="0" borderId="0" xfId="59" applyNumberFormat="1" applyFont="1" applyFill="1" applyBorder="1" applyAlignment="1">
      <alignment horizontal="right" vertical="center" wrapText="1"/>
      <protection/>
    </xf>
    <xf numFmtId="0" fontId="20" fillId="0" borderId="0" xfId="59" applyFont="1" applyFill="1" applyBorder="1" applyAlignment="1">
      <alignment horizontal="center" vertical="center" wrapText="1"/>
      <protection/>
    </xf>
    <xf numFmtId="3" fontId="40" fillId="0" borderId="0" xfId="59" applyNumberFormat="1" applyFont="1" applyFill="1" applyBorder="1" applyAlignment="1" applyProtection="1">
      <alignment horizontal="center" vertical="center"/>
      <protection locked="0"/>
    </xf>
    <xf numFmtId="2" fontId="40" fillId="0" borderId="0" xfId="59" applyNumberFormat="1" applyFont="1" applyFill="1" applyBorder="1" applyAlignment="1">
      <alignment horizontal="center" vertical="center"/>
      <protection/>
    </xf>
    <xf numFmtId="3" fontId="18" fillId="0" borderId="0" xfId="59" applyNumberFormat="1" applyFont="1" applyFill="1" applyBorder="1" applyAlignment="1">
      <alignment horizontal="right" vertical="center"/>
      <protection/>
    </xf>
    <xf numFmtId="0" fontId="5" fillId="0" borderId="0" xfId="59" applyFont="1" applyBorder="1" applyAlignment="1" applyProtection="1">
      <alignment horizontal="center" vertical="center"/>
      <protection locked="0"/>
    </xf>
    <xf numFmtId="0" fontId="31" fillId="0" borderId="0" xfId="59" applyNumberFormat="1" applyFont="1" applyBorder="1" applyAlignment="1" applyProtection="1">
      <alignment horizontal="center" vertical="center"/>
      <protection hidden="1"/>
    </xf>
    <xf numFmtId="0" fontId="31" fillId="0" borderId="0" xfId="59" applyFont="1" applyBorder="1" applyAlignment="1" applyProtection="1">
      <alignment horizontal="center" vertical="center"/>
      <protection hidden="1"/>
    </xf>
    <xf numFmtId="0" fontId="32" fillId="0" borderId="0" xfId="59" applyFont="1" applyBorder="1" applyAlignment="1" applyProtection="1">
      <alignment horizontal="center" vertical="center" wrapText="1"/>
      <protection hidden="1"/>
    </xf>
    <xf numFmtId="2" fontId="23" fillId="0" borderId="0" xfId="59" applyNumberFormat="1" applyFont="1" applyBorder="1" applyAlignment="1" applyProtection="1">
      <alignment horizontal="center" vertical="center"/>
      <protection locked="0"/>
    </xf>
    <xf numFmtId="2" fontId="24" fillId="0" borderId="0" xfId="59" applyNumberFormat="1" applyFont="1" applyBorder="1" applyAlignment="1" applyProtection="1">
      <alignment horizontal="center" vertical="center"/>
      <protection locked="0"/>
    </xf>
    <xf numFmtId="2" fontId="7" fillId="0" borderId="0" xfId="59" applyNumberFormat="1" applyFont="1" applyBorder="1" applyAlignment="1" applyProtection="1">
      <alignment horizontal="center" vertical="center"/>
      <protection hidden="1"/>
    </xf>
    <xf numFmtId="4" fontId="7" fillId="0" borderId="0" xfId="59" applyNumberFormat="1" applyFont="1" applyBorder="1" applyAlignment="1" applyProtection="1">
      <alignment horizontal="center" vertical="center"/>
      <protection hidden="1"/>
    </xf>
    <xf numFmtId="0" fontId="0" fillId="0" borderId="13" xfId="59" applyBorder="1">
      <alignment/>
      <protection/>
    </xf>
    <xf numFmtId="2" fontId="23" fillId="0" borderId="0" xfId="59" applyNumberFormat="1" applyFont="1" applyFill="1" applyBorder="1" applyAlignment="1" applyProtection="1">
      <alignment horizontal="center" vertical="center"/>
      <protection locked="0"/>
    </xf>
    <xf numFmtId="2" fontId="24" fillId="0" borderId="0" xfId="59" applyNumberFormat="1" applyFont="1" applyFill="1" applyBorder="1" applyAlignment="1" applyProtection="1">
      <alignment horizontal="center" vertical="center"/>
      <protection locked="0"/>
    </xf>
    <xf numFmtId="2" fontId="6" fillId="0" borderId="0" xfId="59" applyNumberFormat="1" applyFont="1" applyFill="1" applyBorder="1" applyAlignment="1" applyProtection="1">
      <alignment horizontal="center" vertical="center"/>
      <protection hidden="1"/>
    </xf>
    <xf numFmtId="3" fontId="6" fillId="0" borderId="0" xfId="59" applyNumberFormat="1" applyFont="1" applyFill="1" applyBorder="1" applyAlignment="1" applyProtection="1">
      <alignment horizontal="center" vertical="center"/>
      <protection hidden="1"/>
    </xf>
    <xf numFmtId="0" fontId="33" fillId="0" borderId="0" xfId="59" applyFont="1" applyFill="1" applyAlignment="1">
      <alignment horizontal="center"/>
      <protection/>
    </xf>
    <xf numFmtId="49" fontId="33" fillId="0" borderId="0" xfId="59" applyNumberFormat="1" applyFont="1" applyFill="1" applyAlignment="1">
      <alignment horizontal="center" vertical="top"/>
      <protection/>
    </xf>
    <xf numFmtId="2" fontId="33" fillId="0" borderId="0" xfId="59" applyNumberFormat="1" applyFont="1" applyFill="1" applyAlignment="1">
      <alignment horizontal="center"/>
      <protection/>
    </xf>
    <xf numFmtId="49" fontId="33" fillId="0" borderId="0" xfId="59" applyNumberFormat="1" applyFont="1" applyFill="1" applyAlignment="1">
      <alignment horizontal="center"/>
      <protection/>
    </xf>
    <xf numFmtId="0" fontId="33" fillId="0" borderId="0" xfId="59" applyFont="1" applyAlignment="1">
      <alignment horizontal="right"/>
      <protection/>
    </xf>
    <xf numFmtId="0" fontId="0" fillId="0" borderId="14" xfId="59" applyBorder="1">
      <alignment/>
      <protection/>
    </xf>
    <xf numFmtId="0" fontId="0" fillId="0" borderId="0" xfId="59" applyBorder="1">
      <alignment/>
      <protection/>
    </xf>
    <xf numFmtId="0" fontId="0" fillId="0" borderId="10" xfId="59" applyBorder="1">
      <alignment/>
      <protection/>
    </xf>
    <xf numFmtId="49" fontId="45" fillId="0" borderId="0" xfId="60" applyNumberFormat="1" applyFont="1" applyFill="1" applyBorder="1" applyAlignment="1">
      <alignment horizontal="right" vertical="center" readingOrder="1"/>
      <protection/>
    </xf>
    <xf numFmtId="2" fontId="22" fillId="0" borderId="0" xfId="59" applyNumberFormat="1" applyFont="1" applyFill="1" applyBorder="1" applyAlignment="1">
      <alignment horizontal="right" vertical="top" wrapText="1"/>
      <protection/>
    </xf>
    <xf numFmtId="178" fontId="26" fillId="0" borderId="0" xfId="59" applyNumberFormat="1" applyFont="1" applyFill="1" applyBorder="1" applyAlignment="1" applyProtection="1">
      <alignment horizontal="right" vertical="center"/>
      <protection locked="0"/>
    </xf>
    <xf numFmtId="0" fontId="22" fillId="0" borderId="0" xfId="59" applyFont="1" applyFill="1" applyBorder="1" applyAlignment="1">
      <alignment horizontal="right" vertical="center" wrapText="1"/>
      <protection/>
    </xf>
    <xf numFmtId="3" fontId="8" fillId="0" borderId="0" xfId="59" applyNumberFormat="1" applyFont="1" applyBorder="1" applyAlignment="1" applyProtection="1">
      <alignment horizontal="center" vertical="center"/>
      <protection locked="0"/>
    </xf>
    <xf numFmtId="0" fontId="26" fillId="0" borderId="15" xfId="59" applyFont="1" applyFill="1" applyBorder="1" applyAlignment="1">
      <alignment horizontal="center" vertical="top"/>
      <protection/>
    </xf>
    <xf numFmtId="0" fontId="5" fillId="0" borderId="16" xfId="59" applyFont="1" applyBorder="1" applyAlignment="1" applyProtection="1">
      <alignment horizontal="center" vertical="center"/>
      <protection locked="0"/>
    </xf>
    <xf numFmtId="0" fontId="26" fillId="0" borderId="17" xfId="59" applyFont="1" applyFill="1" applyBorder="1" applyAlignment="1">
      <alignment horizontal="center" vertical="top"/>
      <protection/>
    </xf>
    <xf numFmtId="0" fontId="5" fillId="0" borderId="18" xfId="59" applyFont="1" applyBorder="1" applyAlignment="1" applyProtection="1">
      <alignment horizontal="center" vertical="center"/>
      <protection locked="0"/>
    </xf>
    <xf numFmtId="0" fontId="26" fillId="0" borderId="19" xfId="59" applyFont="1" applyFill="1" applyBorder="1" applyAlignment="1">
      <alignment horizontal="center" vertical="top"/>
      <protection/>
    </xf>
    <xf numFmtId="0" fontId="0" fillId="0" borderId="20" xfId="59" applyBorder="1">
      <alignment/>
      <protection/>
    </xf>
    <xf numFmtId="0" fontId="0" fillId="0" borderId="21" xfId="59" applyBorder="1">
      <alignment/>
      <protection/>
    </xf>
    <xf numFmtId="49" fontId="10" fillId="0" borderId="0" xfId="59" applyNumberFormat="1" applyFont="1" applyBorder="1" applyAlignment="1" applyProtection="1">
      <alignment readingOrder="2"/>
      <protection locked="0"/>
    </xf>
    <xf numFmtId="0" fontId="12" fillId="0" borderId="0" xfId="59" applyFont="1" applyFill="1" applyBorder="1" applyAlignment="1" applyProtection="1">
      <alignment horizontal="right" vertical="center"/>
      <protection locked="0"/>
    </xf>
    <xf numFmtId="0" fontId="34" fillId="0" borderId="0" xfId="59" applyFont="1" applyBorder="1" applyAlignment="1" applyProtection="1">
      <alignment vertical="center" wrapText="1"/>
      <protection locked="0"/>
    </xf>
    <xf numFmtId="2" fontId="34" fillId="0" borderId="0" xfId="59" applyNumberFormat="1" applyFont="1" applyBorder="1" applyAlignment="1" applyProtection="1">
      <alignment vertical="center" wrapText="1"/>
      <protection locked="0"/>
    </xf>
    <xf numFmtId="0" fontId="42" fillId="0" borderId="0" xfId="59" applyFont="1" applyBorder="1" applyAlignment="1" applyProtection="1">
      <alignment horizontal="center" vertical="center"/>
      <protection locked="0"/>
    </xf>
    <xf numFmtId="0" fontId="3" fillId="0" borderId="12" xfId="59" applyFont="1" applyBorder="1" applyAlignment="1" applyProtection="1">
      <alignment horizontal="center" vertical="center"/>
      <protection hidden="1"/>
    </xf>
    <xf numFmtId="3" fontId="37" fillId="0" borderId="12" xfId="59" applyNumberFormat="1" applyFont="1" applyFill="1" applyBorder="1" applyAlignment="1">
      <alignment vertical="center"/>
      <protection/>
    </xf>
    <xf numFmtId="3" fontId="18" fillId="0" borderId="12" xfId="59" applyNumberFormat="1" applyFont="1" applyFill="1" applyBorder="1" applyAlignment="1">
      <alignment horizontal="center" vertical="center"/>
      <protection/>
    </xf>
    <xf numFmtId="3" fontId="37" fillId="0" borderId="12" xfId="59" applyNumberFormat="1" applyFont="1" applyFill="1" applyBorder="1" applyAlignment="1">
      <alignment horizontal="center" vertical="center"/>
      <protection/>
    </xf>
    <xf numFmtId="4" fontId="37" fillId="0" borderId="12" xfId="59" applyNumberFormat="1" applyFont="1" applyFill="1" applyBorder="1" applyAlignment="1">
      <alignment horizontal="center" vertical="center"/>
      <protection/>
    </xf>
    <xf numFmtId="0" fontId="46" fillId="0" borderId="12" xfId="59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vertical="top"/>
    </xf>
    <xf numFmtId="0" fontId="10" fillId="0" borderId="12" xfId="0" applyFont="1" applyBorder="1" applyAlignment="1" applyProtection="1">
      <alignment readingOrder="2"/>
      <protection locked="0"/>
    </xf>
    <xf numFmtId="0" fontId="16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 shrinkToFit="1"/>
      <protection locked="0"/>
    </xf>
    <xf numFmtId="4" fontId="0" fillId="0" borderId="0" xfId="59" applyNumberFormat="1" applyBorder="1" applyAlignment="1">
      <alignment vertical="center"/>
      <protection/>
    </xf>
    <xf numFmtId="0" fontId="19" fillId="0" borderId="22" xfId="0" applyFont="1" applyFill="1" applyBorder="1" applyAlignment="1" applyProtection="1">
      <alignment horizontal="center" vertical="center" wrapText="1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75" fontId="38" fillId="0" borderId="18" xfId="42" applyNumberFormat="1" applyFont="1" applyBorder="1" applyAlignment="1">
      <alignment horizontal="center" vertical="center"/>
    </xf>
    <xf numFmtId="49" fontId="13" fillId="0" borderId="12" xfId="60" applyNumberFormat="1" applyFont="1" applyFill="1" applyBorder="1" applyAlignment="1">
      <alignment horizontal="center" vertical="center" readingOrder="1"/>
      <protection/>
    </xf>
    <xf numFmtId="0" fontId="22" fillId="0" borderId="12" xfId="60" applyNumberFormat="1" applyFont="1" applyFill="1" applyBorder="1" applyAlignment="1">
      <alignment vertical="center" wrapText="1" readingOrder="2"/>
      <protection/>
    </xf>
    <xf numFmtId="0" fontId="24" fillId="0" borderId="12" xfId="60" applyNumberFormat="1" applyFont="1" applyFill="1" applyBorder="1" applyAlignment="1">
      <alignment horizontal="center" vertical="center"/>
      <protection/>
    </xf>
    <xf numFmtId="2" fontId="24" fillId="0" borderId="12" xfId="60" applyNumberFormat="1" applyFont="1" applyFill="1" applyBorder="1" applyAlignment="1">
      <alignment horizontal="center" vertical="center"/>
      <protection/>
    </xf>
    <xf numFmtId="2" fontId="7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right" vertical="center" wrapText="1"/>
    </xf>
    <xf numFmtId="0" fontId="24" fillId="0" borderId="12" xfId="60" applyNumberFormat="1" applyFont="1" applyFill="1" applyBorder="1" applyAlignment="1">
      <alignment horizontal="center" vertical="center" wrapText="1"/>
      <protection/>
    </xf>
    <xf numFmtId="2" fontId="7" fillId="0" borderId="12" xfId="60" applyNumberFormat="1" applyFont="1" applyFill="1" applyBorder="1" applyAlignment="1">
      <alignment horizontal="center" vertical="center"/>
      <protection/>
    </xf>
    <xf numFmtId="0" fontId="21" fillId="0" borderId="12" xfId="60" applyNumberFormat="1" applyFont="1" applyFill="1" applyBorder="1" applyAlignment="1">
      <alignment vertical="center" wrapText="1" readingOrder="2"/>
      <protection/>
    </xf>
    <xf numFmtId="9" fontId="24" fillId="0" borderId="12" xfId="60" applyNumberFormat="1" applyFont="1" applyFill="1" applyBorder="1" applyAlignment="1">
      <alignment horizontal="center" vertical="center" wrapText="1"/>
      <protection/>
    </xf>
    <xf numFmtId="2" fontId="7" fillId="33" borderId="12" xfId="60" applyNumberFormat="1" applyFont="1" applyFill="1" applyBorder="1" applyAlignment="1">
      <alignment horizontal="center" vertical="center" wrapText="1"/>
      <protection/>
    </xf>
    <xf numFmtId="49" fontId="13" fillId="33" borderId="12" xfId="60" applyNumberFormat="1" applyFont="1" applyFill="1" applyBorder="1" applyAlignment="1">
      <alignment horizontal="center" vertical="center" readingOrder="1"/>
      <protection/>
    </xf>
    <xf numFmtId="0" fontId="21" fillId="0" borderId="12" xfId="0" applyFont="1" applyFill="1" applyBorder="1" applyAlignment="1" applyProtection="1">
      <alignment horizontal="right" vertical="center" wrapText="1"/>
      <protection hidden="1"/>
    </xf>
    <xf numFmtId="0" fontId="24" fillId="0" borderId="12" xfId="60" applyNumberFormat="1" applyFont="1" applyFill="1" applyBorder="1" applyAlignment="1">
      <alignment horizontal="center" vertical="center" readingOrder="1"/>
      <protection/>
    </xf>
    <xf numFmtId="2" fontId="24" fillId="0" borderId="12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right" vertical="center" wrapText="1"/>
    </xf>
    <xf numFmtId="0" fontId="24" fillId="0" borderId="12" xfId="60" applyNumberFormat="1" applyFont="1" applyFill="1" applyBorder="1" applyAlignment="1">
      <alignment horizontal="center" vertical="center" wrapText="1" readingOrder="1"/>
      <protection/>
    </xf>
    <xf numFmtId="2" fontId="24" fillId="0" borderId="12" xfId="60" applyNumberFormat="1" applyFont="1" applyFill="1" applyBorder="1" applyAlignment="1">
      <alignment horizontal="center" vertical="center" readingOrder="1"/>
      <protection/>
    </xf>
    <xf numFmtId="2" fontId="24" fillId="33" borderId="12" xfId="0" applyNumberFormat="1" applyFont="1" applyFill="1" applyBorder="1" applyAlignment="1">
      <alignment horizontal="center" vertical="center"/>
    </xf>
    <xf numFmtId="2" fontId="7" fillId="33" borderId="12" xfId="60" applyNumberFormat="1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/>
    </xf>
    <xf numFmtId="2" fontId="7" fillId="0" borderId="12" xfId="60" applyNumberFormat="1" applyFont="1" applyFill="1" applyBorder="1" applyAlignment="1">
      <alignment horizontal="center" vertical="center" readingOrder="2"/>
      <protection/>
    </xf>
    <xf numFmtId="173" fontId="24" fillId="0" borderId="12" xfId="0" applyNumberFormat="1" applyFont="1" applyFill="1" applyBorder="1" applyAlignment="1">
      <alignment horizontal="center" vertical="center"/>
    </xf>
    <xf numFmtId="2" fontId="7" fillId="0" borderId="12" xfId="60" applyNumberFormat="1" applyFont="1" applyFill="1" applyBorder="1" applyAlignment="1">
      <alignment horizontal="center" vertical="center" readingOrder="1"/>
      <protection/>
    </xf>
    <xf numFmtId="0" fontId="22" fillId="0" borderId="12" xfId="60" applyNumberFormat="1" applyFont="1" applyFill="1" applyBorder="1" applyAlignment="1">
      <alignment horizontal="right" vertical="center" wrapText="1" readingOrder="2"/>
      <protection/>
    </xf>
    <xf numFmtId="2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right" vertical="center" wrapText="1"/>
    </xf>
    <xf numFmtId="2" fontId="22" fillId="0" borderId="12" xfId="0" applyNumberFormat="1" applyFont="1" applyFill="1" applyBorder="1" applyAlignment="1">
      <alignment horizontal="right" vertical="top" wrapText="1"/>
    </xf>
    <xf numFmtId="49" fontId="47" fillId="0" borderId="12" xfId="60" applyNumberFormat="1" applyFont="1" applyFill="1" applyBorder="1" applyAlignment="1">
      <alignment horizontal="center" vertical="center" readingOrder="1"/>
      <protection/>
    </xf>
    <xf numFmtId="49" fontId="73" fillId="0" borderId="12" xfId="60" applyNumberFormat="1" applyFont="1" applyFill="1" applyBorder="1" applyAlignment="1">
      <alignment horizontal="center" vertical="center" readingOrder="1"/>
      <protection/>
    </xf>
    <xf numFmtId="4" fontId="74" fillId="0" borderId="12" xfId="0" applyNumberFormat="1" applyFont="1" applyFill="1" applyBorder="1" applyAlignment="1" applyProtection="1">
      <alignment horizontal="center" vertical="center"/>
      <protection hidden="1"/>
    </xf>
    <xf numFmtId="49" fontId="47" fillId="0" borderId="17" xfId="60" applyNumberFormat="1" applyFont="1" applyFill="1" applyBorder="1" applyAlignment="1">
      <alignment horizontal="center" vertical="center" readingOrder="1"/>
      <protection/>
    </xf>
    <xf numFmtId="49" fontId="47" fillId="0" borderId="18" xfId="60" applyNumberFormat="1" applyFont="1" applyFill="1" applyBorder="1" applyAlignment="1">
      <alignment horizontal="center" vertical="center" readingOrder="1"/>
      <protection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horizontal="center" vertical="center"/>
    </xf>
    <xf numFmtId="0" fontId="21" fillId="0" borderId="12" xfId="60" applyNumberFormat="1" applyFont="1" applyFill="1" applyBorder="1" applyAlignment="1">
      <alignment horizontal="right" vertical="top" wrapText="1" readingOrder="2"/>
      <protection/>
    </xf>
    <xf numFmtId="1" fontId="22" fillId="0" borderId="12" xfId="0" applyNumberFormat="1" applyFont="1" applyFill="1" applyBorder="1" applyAlignment="1">
      <alignment horizontal="right" vertical="center" wrapText="1"/>
    </xf>
    <xf numFmtId="49" fontId="17" fillId="0" borderId="23" xfId="0" applyNumberFormat="1" applyFont="1" applyBorder="1" applyAlignment="1">
      <alignment horizontal="center" wrapText="1"/>
    </xf>
    <xf numFmtId="0" fontId="41" fillId="0" borderId="12" xfId="59" applyFont="1" applyFill="1" applyBorder="1" applyAlignment="1">
      <alignment horizontal="center" vertical="center"/>
      <protection/>
    </xf>
    <xf numFmtId="3" fontId="40" fillId="0" borderId="12" xfId="59" applyNumberFormat="1" applyFont="1" applyFill="1" applyBorder="1" applyAlignment="1" applyProtection="1">
      <alignment horizontal="center" vertical="center"/>
      <protection locked="0"/>
    </xf>
    <xf numFmtId="2" fontId="40" fillId="0" borderId="12" xfId="59" applyNumberFormat="1" applyFont="1" applyFill="1" applyBorder="1" applyAlignment="1">
      <alignment horizontal="center" vertical="center"/>
      <protection/>
    </xf>
    <xf numFmtId="3" fontId="18" fillId="0" borderId="12" xfId="59" applyNumberFormat="1" applyFont="1" applyFill="1" applyBorder="1" applyAlignment="1">
      <alignment horizontal="right" vertical="center"/>
      <protection/>
    </xf>
    <xf numFmtId="0" fontId="26" fillId="0" borderId="24" xfId="59" applyFont="1" applyFill="1" applyBorder="1" applyAlignment="1">
      <alignment horizontal="center" vertical="top"/>
      <protection/>
    </xf>
    <xf numFmtId="0" fontId="5" fillId="0" borderId="21" xfId="59" applyFont="1" applyBorder="1" applyAlignment="1" applyProtection="1">
      <alignment horizontal="center" vertical="center"/>
      <protection locked="0"/>
    </xf>
    <xf numFmtId="0" fontId="17" fillId="0" borderId="12" xfId="59" applyFont="1" applyBorder="1" applyAlignment="1">
      <alignment horizontal="center" vertical="center"/>
      <protection/>
    </xf>
    <xf numFmtId="49" fontId="17" fillId="0" borderId="12" xfId="59" applyNumberFormat="1" applyFont="1" applyBorder="1" applyAlignment="1">
      <alignment horizontal="center" vertical="top" wrapText="1"/>
      <protection/>
    </xf>
    <xf numFmtId="49" fontId="17" fillId="0" borderId="12" xfId="59" applyNumberFormat="1" applyFont="1" applyBorder="1" applyAlignment="1">
      <alignment horizontal="center" vertical="center" readingOrder="2"/>
      <protection/>
    </xf>
    <xf numFmtId="49" fontId="17" fillId="0" borderId="23" xfId="59" applyNumberFormat="1" applyFont="1" applyBorder="1" applyAlignment="1">
      <alignment horizontal="center" wrapText="1"/>
      <protection/>
    </xf>
    <xf numFmtId="49" fontId="17" fillId="0" borderId="23" xfId="59" applyNumberFormat="1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8" xfId="59" applyFont="1" applyBorder="1" applyAlignment="1">
      <alignment horizontal="center" vertical="center"/>
      <protection/>
    </xf>
    <xf numFmtId="49" fontId="22" fillId="0" borderId="12" xfId="59" applyNumberFormat="1" applyFont="1" applyFill="1" applyBorder="1" applyAlignment="1">
      <alignment horizontal="right" vertical="center" wrapText="1"/>
      <protection/>
    </xf>
    <xf numFmtId="49" fontId="22" fillId="0" borderId="12" xfId="59" applyNumberFormat="1" applyFont="1" applyFill="1" applyBorder="1" applyAlignment="1">
      <alignment horizontal="center" vertical="center" wrapText="1"/>
      <protection/>
    </xf>
    <xf numFmtId="3" fontId="18" fillId="0" borderId="25" xfId="59" applyNumberFormat="1" applyFont="1" applyFill="1" applyBorder="1" applyAlignment="1">
      <alignment horizontal="center" vertical="center"/>
      <protection/>
    </xf>
    <xf numFmtId="0" fontId="49" fillId="0" borderId="12" xfId="59" applyFont="1" applyFill="1" applyBorder="1" applyAlignment="1">
      <alignment horizontal="center" vertical="center"/>
      <protection/>
    </xf>
    <xf numFmtId="0" fontId="47" fillId="0" borderId="12" xfId="59" applyFont="1" applyFill="1" applyBorder="1" applyAlignment="1">
      <alignment horizontal="center" vertical="top"/>
      <protection/>
    </xf>
    <xf numFmtId="0" fontId="47" fillId="0" borderId="12" xfId="60" applyNumberFormat="1" applyFont="1" applyFill="1" applyBorder="1" applyAlignment="1">
      <alignment horizontal="right" vertical="center" wrapText="1" readingOrder="2"/>
      <protection/>
    </xf>
    <xf numFmtId="3" fontId="51" fillId="0" borderId="12" xfId="59" applyNumberFormat="1" applyFont="1" applyFill="1" applyBorder="1" applyAlignment="1" applyProtection="1">
      <alignment horizontal="center" vertical="center"/>
      <protection locked="0"/>
    </xf>
    <xf numFmtId="2" fontId="51" fillId="0" borderId="12" xfId="59" applyNumberFormat="1" applyFont="1" applyFill="1" applyBorder="1" applyAlignment="1">
      <alignment horizontal="center" vertical="center"/>
      <protection/>
    </xf>
    <xf numFmtId="0" fontId="50" fillId="0" borderId="12" xfId="59" applyFont="1" applyBorder="1" applyAlignment="1" applyProtection="1">
      <alignment horizontal="center" vertical="center"/>
      <protection locked="0"/>
    </xf>
    <xf numFmtId="0" fontId="47" fillId="0" borderId="12" xfId="59" applyFont="1" applyBorder="1" applyAlignment="1" applyProtection="1">
      <alignment horizontal="center" vertical="center"/>
      <protection locked="0"/>
    </xf>
    <xf numFmtId="49" fontId="22" fillId="0" borderId="12" xfId="59" applyNumberFormat="1" applyFont="1" applyFill="1" applyBorder="1" applyAlignment="1">
      <alignment horizontal="center" vertical="top"/>
      <protection/>
    </xf>
    <xf numFmtId="49" fontId="22" fillId="0" borderId="12" xfId="60" applyNumberFormat="1" applyFont="1" applyFill="1" applyBorder="1" applyAlignment="1">
      <alignment horizontal="center" vertical="center" readingOrder="1"/>
      <protection/>
    </xf>
    <xf numFmtId="3" fontId="12" fillId="0" borderId="12" xfId="59" applyNumberFormat="1" applyFont="1" applyFill="1" applyBorder="1" applyAlignment="1">
      <alignment horizontal="center" vertical="center"/>
      <protection/>
    </xf>
    <xf numFmtId="0" fontId="20" fillId="0" borderId="12" xfId="59" applyFont="1" applyFill="1" applyBorder="1" applyAlignment="1">
      <alignment horizontal="center" vertical="center" wrapText="1"/>
      <protection/>
    </xf>
    <xf numFmtId="0" fontId="22" fillId="0" borderId="12" xfId="59" applyFont="1" applyFill="1" applyBorder="1" applyAlignment="1">
      <alignment horizontal="right" vertical="center" wrapText="1"/>
      <protection/>
    </xf>
    <xf numFmtId="0" fontId="22" fillId="33" borderId="12" xfId="60" applyNumberFormat="1" applyFont="1" applyFill="1" applyBorder="1" applyAlignment="1">
      <alignment vertical="center" wrapText="1" readingOrder="2"/>
      <protection/>
    </xf>
    <xf numFmtId="178" fontId="22" fillId="0" borderId="12" xfId="61" applyNumberFormat="1" applyFont="1" applyFill="1" applyBorder="1" applyAlignment="1">
      <alignment horizontal="center" vertical="top" wrapText="1"/>
      <protection/>
    </xf>
    <xf numFmtId="3" fontId="18" fillId="0" borderId="12" xfId="59" applyNumberFormat="1" applyFont="1" applyFill="1" applyBorder="1" applyAlignment="1" applyProtection="1">
      <alignment horizontal="center" vertical="center"/>
      <protection locked="0"/>
    </xf>
    <xf numFmtId="2" fontId="18" fillId="0" borderId="12" xfId="59" applyNumberFormat="1" applyFont="1" applyFill="1" applyBorder="1" applyAlignment="1">
      <alignment horizontal="center" vertical="center"/>
      <protection/>
    </xf>
    <xf numFmtId="2" fontId="22" fillId="0" borderId="12" xfId="59" applyNumberFormat="1" applyFont="1" applyFill="1" applyBorder="1" applyAlignment="1">
      <alignment horizontal="right" vertical="top" wrapText="1"/>
      <protection/>
    </xf>
    <xf numFmtId="2" fontId="22" fillId="0" borderId="12" xfId="59" applyNumberFormat="1" applyFont="1" applyFill="1" applyBorder="1" applyAlignment="1">
      <alignment horizontal="right" vertical="center" wrapText="1"/>
      <protection/>
    </xf>
    <xf numFmtId="49" fontId="16" fillId="0" borderId="12" xfId="59" applyNumberFormat="1" applyFont="1" applyBorder="1" applyAlignment="1">
      <alignment horizontal="center" vertical="center" readingOrder="2"/>
      <protection/>
    </xf>
    <xf numFmtId="2" fontId="16" fillId="0" borderId="12" xfId="59" applyNumberFormat="1" applyFont="1" applyBorder="1" applyAlignment="1">
      <alignment horizontal="center" vertical="center"/>
      <protection/>
    </xf>
    <xf numFmtId="49" fontId="22" fillId="0" borderId="12" xfId="60" applyNumberFormat="1" applyFont="1" applyFill="1" applyBorder="1" applyAlignment="1">
      <alignment horizontal="right" vertical="center" readingOrder="1"/>
      <protection/>
    </xf>
    <xf numFmtId="1" fontId="22" fillId="0" borderId="12" xfId="59" applyNumberFormat="1" applyFont="1" applyFill="1" applyBorder="1" applyAlignment="1">
      <alignment horizontal="right" vertical="center" wrapText="1"/>
      <protection/>
    </xf>
    <xf numFmtId="1" fontId="22" fillId="0" borderId="12" xfId="59" applyNumberFormat="1" applyFont="1" applyFill="1" applyBorder="1" applyAlignment="1">
      <alignment horizontal="center" vertical="center" wrapText="1"/>
      <protection/>
    </xf>
    <xf numFmtId="1" fontId="26" fillId="0" borderId="12" xfId="59" applyNumberFormat="1" applyFont="1" applyFill="1" applyBorder="1" applyAlignment="1">
      <alignment horizontal="right" vertical="top"/>
      <protection/>
    </xf>
    <xf numFmtId="49" fontId="53" fillId="0" borderId="12" xfId="59" applyNumberFormat="1" applyFont="1" applyBorder="1" applyAlignment="1">
      <alignment horizontal="center" vertical="center" readingOrder="2"/>
      <protection/>
    </xf>
    <xf numFmtId="2" fontId="53" fillId="0" borderId="12" xfId="59" applyNumberFormat="1" applyFont="1" applyBorder="1" applyAlignment="1">
      <alignment horizontal="center" vertical="center"/>
      <protection/>
    </xf>
    <xf numFmtId="49" fontId="18" fillId="0" borderId="12" xfId="59" applyNumberFormat="1" applyFont="1" applyBorder="1" applyAlignment="1">
      <alignment horizontal="center" vertical="center" readingOrder="2"/>
      <protection/>
    </xf>
    <xf numFmtId="2" fontId="18" fillId="0" borderId="12" xfId="59" applyNumberFormat="1" applyFont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wrapText="1" readingOrder="2"/>
      <protection/>
    </xf>
    <xf numFmtId="2" fontId="24" fillId="0" borderId="12" xfId="60" applyNumberFormat="1" applyFont="1" applyFill="1" applyBorder="1" applyAlignment="1">
      <alignment horizontal="left" vertical="center" readingOrder="1"/>
      <protection/>
    </xf>
    <xf numFmtId="2" fontId="48" fillId="0" borderId="12" xfId="60" applyNumberFormat="1" applyFont="1" applyFill="1" applyBorder="1" applyAlignment="1">
      <alignment horizontal="right" vertical="center"/>
      <protection/>
    </xf>
    <xf numFmtId="9" fontId="24" fillId="0" borderId="12" xfId="60" applyNumberFormat="1" applyFont="1" applyFill="1" applyBorder="1" applyAlignment="1">
      <alignment horizontal="center" vertical="center" wrapText="1" readingOrder="1"/>
      <protection/>
    </xf>
    <xf numFmtId="0" fontId="24" fillId="0" borderId="12" xfId="60" applyNumberFormat="1" applyFont="1" applyFill="1" applyBorder="1" applyAlignment="1">
      <alignment vertical="center" readingOrder="1"/>
      <protection/>
    </xf>
    <xf numFmtId="0" fontId="24" fillId="0" borderId="12" xfId="60" applyNumberFormat="1" applyFont="1" applyFill="1" applyBorder="1" applyAlignment="1">
      <alignment horizontal="right" vertical="center" readingOrder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35" fillId="0" borderId="12" xfId="60" applyNumberFormat="1" applyFont="1" applyFill="1" applyBorder="1" applyAlignment="1">
      <alignment vertical="center" readingOrder="1"/>
      <protection/>
    </xf>
    <xf numFmtId="173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173" fontId="24" fillId="0" borderId="12" xfId="60" applyNumberFormat="1" applyFont="1" applyFill="1" applyBorder="1" applyAlignment="1">
      <alignment horizontal="left" vertical="center" readingOrder="1"/>
      <protection/>
    </xf>
    <xf numFmtId="49" fontId="24" fillId="33" borderId="12" xfId="60" applyNumberFormat="1" applyFont="1" applyFill="1" applyBorder="1" applyAlignment="1">
      <alignment horizontal="center" vertical="center" wrapText="1" readingOrder="2"/>
      <protection/>
    </xf>
    <xf numFmtId="49" fontId="24" fillId="33" borderId="12" xfId="60" applyNumberFormat="1" applyFont="1" applyFill="1" applyBorder="1" applyAlignment="1">
      <alignment horizontal="center" vertical="center" readingOrder="2"/>
      <protection/>
    </xf>
    <xf numFmtId="2" fontId="24" fillId="33" borderId="12" xfId="60" applyNumberFormat="1" applyFont="1" applyFill="1" applyBorder="1" applyAlignment="1">
      <alignment vertical="center" textRotation="90" wrapText="1" readingOrder="1"/>
      <protection/>
    </xf>
    <xf numFmtId="0" fontId="7" fillId="33" borderId="12" xfId="60" applyNumberFormat="1" applyFont="1" applyFill="1" applyBorder="1" applyAlignment="1">
      <alignment horizontal="center" vertical="center" readingOrder="2"/>
      <protection/>
    </xf>
    <xf numFmtId="0" fontId="21" fillId="33" borderId="12" xfId="60" applyNumberFormat="1" applyFont="1" applyFill="1" applyBorder="1" applyAlignment="1">
      <alignment vertical="center" wrapText="1" readingOrder="2"/>
      <protection/>
    </xf>
    <xf numFmtId="2" fontId="23" fillId="33" borderId="12" xfId="0" applyNumberFormat="1" applyFont="1" applyFill="1" applyBorder="1" applyAlignment="1">
      <alignment horizontal="center" vertical="center"/>
    </xf>
    <xf numFmtId="2" fontId="24" fillId="33" borderId="12" xfId="60" applyNumberFormat="1" applyFont="1" applyFill="1" applyBorder="1" applyAlignment="1">
      <alignment horizontal="center" vertical="center" readingOrder="1"/>
      <protection/>
    </xf>
    <xf numFmtId="0" fontId="24" fillId="33" borderId="12" xfId="60" applyNumberFormat="1" applyFont="1" applyFill="1" applyBorder="1" applyAlignment="1">
      <alignment horizontal="right" vertical="center" readingOrder="1"/>
      <protection/>
    </xf>
    <xf numFmtId="2" fontId="24" fillId="33" borderId="12" xfId="60" applyNumberFormat="1" applyFont="1" applyFill="1" applyBorder="1" applyAlignment="1">
      <alignment vertical="center" wrapText="1" readingOrder="1"/>
      <protection/>
    </xf>
    <xf numFmtId="49" fontId="24" fillId="0" borderId="12" xfId="60" applyNumberFormat="1" applyFont="1" applyFill="1" applyBorder="1" applyAlignment="1">
      <alignment horizontal="center" vertical="center" readingOrder="2"/>
      <protection/>
    </xf>
    <xf numFmtId="2" fontId="24" fillId="0" borderId="12" xfId="60" applyNumberFormat="1" applyFont="1" applyFill="1" applyBorder="1" applyAlignment="1">
      <alignment vertical="center" textRotation="90" wrapText="1" readingOrder="1"/>
      <protection/>
    </xf>
    <xf numFmtId="2" fontId="7" fillId="33" borderId="12" xfId="0" applyNumberFormat="1" applyFont="1" applyFill="1" applyBorder="1" applyAlignment="1">
      <alignment horizontal="center" vertical="center"/>
    </xf>
    <xf numFmtId="0" fontId="24" fillId="0" borderId="12" xfId="60" applyNumberFormat="1" applyFont="1" applyFill="1" applyBorder="1" applyAlignment="1">
      <alignment horizontal="center" readingOrder="1"/>
      <protection/>
    </xf>
    <xf numFmtId="9" fontId="29" fillId="0" borderId="12" xfId="60" applyNumberFormat="1" applyFont="1" applyFill="1" applyBorder="1" applyAlignment="1">
      <alignment horizontal="center" vertical="center" wrapText="1" readingOrder="1"/>
      <protection/>
    </xf>
    <xf numFmtId="2" fontId="7" fillId="33" borderId="12" xfId="60" applyNumberFormat="1" applyFont="1" applyFill="1" applyBorder="1" applyAlignment="1">
      <alignment horizontal="center" vertical="center" readingOrder="1"/>
      <protection/>
    </xf>
    <xf numFmtId="2" fontId="24" fillId="0" borderId="12" xfId="60" applyNumberFormat="1" applyFont="1" applyFill="1" applyBorder="1" applyAlignment="1">
      <alignment vertical="center" readingOrder="1"/>
      <protection/>
    </xf>
    <xf numFmtId="0" fontId="39" fillId="0" borderId="12" xfId="0" applyFont="1" applyFill="1" applyBorder="1" applyAlignment="1" applyProtection="1">
      <alignment horizontal="center" vertical="center"/>
      <protection hidden="1"/>
    </xf>
    <xf numFmtId="4" fontId="29" fillId="0" borderId="12" xfId="0" applyNumberFormat="1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22" fillId="0" borderId="12" xfId="0" applyNumberFormat="1" applyFont="1" applyFill="1" applyBorder="1" applyAlignment="1">
      <alignment horizontal="right" vertical="center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78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24" fillId="0" borderId="12" xfId="60" applyNumberFormat="1" applyFont="1" applyFill="1" applyBorder="1" applyAlignment="1">
      <alignment horizontal="center" vertical="center" wrapText="1" readingOrder="1"/>
      <protection/>
    </xf>
    <xf numFmtId="2" fontId="5" fillId="0" borderId="12" xfId="60" applyNumberFormat="1" applyFont="1" applyFill="1" applyBorder="1" applyAlignment="1">
      <alignment horizontal="center" vertical="center" wrapText="1" readingOrder="1"/>
      <protection/>
    </xf>
    <xf numFmtId="0" fontId="21" fillId="0" borderId="12" xfId="0" applyFont="1" applyFill="1" applyBorder="1" applyAlignment="1">
      <alignment horizontal="right" vertical="center" wrapText="1" readingOrder="2"/>
    </xf>
    <xf numFmtId="0" fontId="10" fillId="0" borderId="12" xfId="60" applyFont="1" applyFill="1" applyBorder="1" applyAlignment="1">
      <alignment readingOrder="2"/>
      <protection/>
    </xf>
    <xf numFmtId="2" fontId="5" fillId="0" borderId="12" xfId="60" applyNumberFormat="1" applyFont="1" applyFill="1" applyBorder="1" applyAlignment="1">
      <alignment horizontal="center" vertical="center" wrapText="1" readingOrder="2"/>
      <protection/>
    </xf>
    <xf numFmtId="0" fontId="24" fillId="0" borderId="12" xfId="60" applyNumberFormat="1" applyFont="1" applyFill="1" applyBorder="1" applyAlignment="1">
      <alignment horizontal="center" vertical="center" readingOrder="2"/>
      <protection/>
    </xf>
    <xf numFmtId="0" fontId="24" fillId="0" borderId="12" xfId="60" applyNumberFormat="1" applyFont="1" applyFill="1" applyBorder="1" applyAlignment="1">
      <alignment vertical="center" textRotation="90" wrapText="1" readingOrder="1"/>
      <protection/>
    </xf>
    <xf numFmtId="0" fontId="21" fillId="0" borderId="12" xfId="60" applyNumberFormat="1" applyFont="1" applyFill="1" applyBorder="1" applyAlignment="1">
      <alignment vertical="center" wrapText="1" shrinkToFit="1" readingOrder="2"/>
      <protection/>
    </xf>
    <xf numFmtId="9" fontId="23" fillId="0" borderId="12" xfId="60" applyNumberFormat="1" applyFont="1" applyFill="1" applyBorder="1" applyAlignment="1">
      <alignment horizontal="center" vertical="center" readingOrder="1"/>
      <protection/>
    </xf>
    <xf numFmtId="9" fontId="24" fillId="0" borderId="12" xfId="60" applyNumberFormat="1" applyFont="1" applyFill="1" applyBorder="1" applyAlignment="1">
      <alignment horizontal="center" vertical="center" readingOrder="1"/>
      <protection/>
    </xf>
    <xf numFmtId="173" fontId="24" fillId="0" borderId="12" xfId="60" applyNumberFormat="1" applyFont="1" applyFill="1" applyBorder="1" applyAlignment="1">
      <alignment horizontal="center" vertical="center" readingOrder="1"/>
      <protection/>
    </xf>
    <xf numFmtId="2" fontId="23" fillId="0" borderId="12" xfId="0" applyNumberFormat="1" applyFont="1" applyFill="1" applyBorder="1" applyAlignment="1">
      <alignment horizontal="center" vertical="center"/>
    </xf>
    <xf numFmtId="2" fontId="24" fillId="0" borderId="12" xfId="60" applyNumberFormat="1" applyFont="1" applyFill="1" applyBorder="1" applyAlignment="1">
      <alignment horizontal="right" vertical="center" readingOrder="1"/>
      <protection/>
    </xf>
    <xf numFmtId="49" fontId="13" fillId="0" borderId="12" xfId="60" applyNumberFormat="1" applyFont="1" applyFill="1" applyBorder="1" applyAlignment="1">
      <alignment horizontal="center" vertical="center" wrapText="1" readingOrder="1"/>
      <protection/>
    </xf>
    <xf numFmtId="2" fontId="24" fillId="0" borderId="12" xfId="60" applyNumberFormat="1" applyFont="1" applyFill="1" applyBorder="1" applyAlignment="1">
      <alignment horizontal="center" vertical="center" wrapText="1" readingOrder="2"/>
      <protection/>
    </xf>
    <xf numFmtId="2" fontId="24" fillId="0" borderId="12" xfId="60" applyNumberFormat="1" applyFont="1" applyFill="1" applyBorder="1" applyAlignment="1">
      <alignment horizontal="center" vertical="center" readingOrder="2"/>
      <protection/>
    </xf>
    <xf numFmtId="1" fontId="24" fillId="0" borderId="12" xfId="0" applyNumberFormat="1" applyFont="1" applyFill="1" applyBorder="1" applyAlignment="1">
      <alignment horizontal="center" vertical="center"/>
    </xf>
    <xf numFmtId="172" fontId="24" fillId="0" borderId="12" xfId="0" applyNumberFormat="1" applyFont="1" applyFill="1" applyBorder="1" applyAlignment="1">
      <alignment horizontal="center" vertical="center"/>
    </xf>
    <xf numFmtId="2" fontId="24" fillId="0" borderId="12" xfId="60" applyNumberFormat="1" applyFont="1" applyFill="1" applyBorder="1" applyAlignment="1">
      <alignment horizontal="right" vertical="center" wrapText="1" readingOrder="1"/>
      <protection/>
    </xf>
    <xf numFmtId="2" fontId="24" fillId="0" borderId="12" xfId="60" applyNumberFormat="1" applyFont="1" applyFill="1" applyBorder="1" applyAlignment="1">
      <alignment vertical="center" wrapText="1" readingOrder="1"/>
      <protection/>
    </xf>
    <xf numFmtId="4" fontId="7" fillId="0" borderId="12" xfId="0" applyNumberFormat="1" applyFont="1" applyFill="1" applyBorder="1" applyAlignment="1">
      <alignment horizontal="center" vertical="center"/>
    </xf>
    <xf numFmtId="2" fontId="7" fillId="0" borderId="12" xfId="60" applyNumberFormat="1" applyFont="1" applyFill="1" applyBorder="1" applyAlignment="1">
      <alignment vertical="center" readingOrder="2"/>
      <protection/>
    </xf>
    <xf numFmtId="2" fontId="21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center" vertical="center"/>
    </xf>
    <xf numFmtId="49" fontId="13" fillId="33" borderId="12" xfId="60" applyNumberFormat="1" applyFont="1" applyFill="1" applyBorder="1" applyAlignment="1">
      <alignment horizontal="center" vertical="center" wrapText="1" readingOrder="1"/>
      <protection/>
    </xf>
    <xf numFmtId="0" fontId="22" fillId="33" borderId="12" xfId="0" applyFont="1" applyFill="1" applyBorder="1" applyAlignment="1">
      <alignment horizontal="right" vertical="center" wrapText="1"/>
    </xf>
    <xf numFmtId="2" fontId="24" fillId="33" borderId="12" xfId="60" applyNumberFormat="1" applyFont="1" applyFill="1" applyBorder="1" applyAlignment="1">
      <alignment horizontal="center" vertical="center" wrapText="1" readingOrder="2"/>
      <protection/>
    </xf>
    <xf numFmtId="0" fontId="24" fillId="33" borderId="12" xfId="60" applyNumberFormat="1" applyFont="1" applyFill="1" applyBorder="1" applyAlignment="1">
      <alignment horizontal="center" vertical="center"/>
      <protection/>
    </xf>
    <xf numFmtId="2" fontId="24" fillId="33" borderId="12" xfId="60" applyNumberFormat="1" applyFont="1" applyFill="1" applyBorder="1" applyAlignment="1">
      <alignment horizontal="center" vertical="center" readingOrder="2"/>
      <protection/>
    </xf>
    <xf numFmtId="2" fontId="7" fillId="33" borderId="12" xfId="60" applyNumberFormat="1" applyFont="1" applyFill="1" applyBorder="1" applyAlignment="1">
      <alignment horizontal="center" vertical="center" readingOrder="2"/>
      <protection/>
    </xf>
    <xf numFmtId="217" fontId="24" fillId="0" borderId="12" xfId="0" applyNumberFormat="1" applyFont="1" applyFill="1" applyBorder="1" applyAlignment="1">
      <alignment horizontal="center" vertical="center"/>
    </xf>
    <xf numFmtId="2" fontId="24" fillId="0" borderId="12" xfId="60" applyNumberFormat="1" applyFont="1" applyFill="1" applyBorder="1" applyAlignment="1">
      <alignment horizontal="center" vertical="center" wrapText="1"/>
      <protection/>
    </xf>
    <xf numFmtId="2" fontId="5" fillId="0" borderId="12" xfId="60" applyNumberFormat="1" applyFont="1" applyFill="1" applyBorder="1" applyAlignment="1">
      <alignment vertical="center" wrapText="1"/>
      <protection/>
    </xf>
    <xf numFmtId="1" fontId="54" fillId="0" borderId="12" xfId="0" applyNumberFormat="1" applyFont="1" applyBorder="1" applyAlignment="1">
      <alignment horizontal="center" wrapText="1"/>
    </xf>
    <xf numFmtId="2" fontId="48" fillId="0" borderId="12" xfId="60" applyNumberFormat="1" applyFont="1" applyFill="1" applyBorder="1" applyAlignment="1">
      <alignment horizontal="center" vertical="center"/>
      <protection/>
    </xf>
    <xf numFmtId="2" fontId="24" fillId="0" borderId="26" xfId="60" applyNumberFormat="1" applyFont="1" applyFill="1" applyBorder="1" applyAlignment="1">
      <alignment horizontal="center" vertical="center"/>
      <protection/>
    </xf>
    <xf numFmtId="0" fontId="10" fillId="0" borderId="26" xfId="0" applyFont="1" applyBorder="1" applyAlignment="1" applyProtection="1">
      <alignment/>
      <protection locked="0"/>
    </xf>
    <xf numFmtId="0" fontId="17" fillId="0" borderId="26" xfId="0" applyFont="1" applyBorder="1" applyAlignment="1">
      <alignment horizontal="right" vertical="center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10" fillId="0" borderId="26" xfId="60" applyNumberFormat="1" applyFont="1" applyFill="1" applyBorder="1" applyAlignment="1">
      <alignment vertical="center" wrapText="1"/>
      <protection/>
    </xf>
    <xf numFmtId="2" fontId="5" fillId="0" borderId="26" xfId="60" applyNumberFormat="1" applyFont="1" applyFill="1" applyBorder="1" applyAlignment="1">
      <alignment horizontal="center" vertical="center" wrapText="1"/>
      <protection/>
    </xf>
    <xf numFmtId="2" fontId="5" fillId="0" borderId="26" xfId="60" applyNumberFormat="1" applyFont="1" applyFill="1" applyBorder="1" applyAlignment="1">
      <alignment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2" fontId="5" fillId="0" borderId="26" xfId="0" applyNumberFormat="1" applyFont="1" applyFill="1" applyBorder="1" applyAlignment="1">
      <alignment horizontal="left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23" fillId="0" borderId="26" xfId="60" applyNumberFormat="1" applyFont="1" applyFill="1" applyBorder="1" applyAlignment="1">
      <alignment horizontal="center" vertical="center" wrapText="1" readingOrder="1"/>
      <protection/>
    </xf>
    <xf numFmtId="0" fontId="10" fillId="0" borderId="26" xfId="0" applyFont="1" applyFill="1" applyBorder="1" applyAlignment="1">
      <alignment/>
    </xf>
    <xf numFmtId="0" fontId="47" fillId="0" borderId="26" xfId="0" applyFont="1" applyFill="1" applyBorder="1" applyAlignment="1">
      <alignment wrapText="1"/>
    </xf>
    <xf numFmtId="0" fontId="47" fillId="0" borderId="26" xfId="0" applyFont="1" applyFill="1" applyBorder="1" applyAlignment="1">
      <alignment/>
    </xf>
    <xf numFmtId="2" fontId="22" fillId="33" borderId="26" xfId="0" applyNumberFormat="1" applyFont="1" applyFill="1" applyBorder="1" applyAlignment="1">
      <alignment horizontal="center" vertical="top"/>
    </xf>
    <xf numFmtId="0" fontId="47" fillId="0" borderId="26" xfId="60" applyNumberFormat="1" applyFont="1" applyFill="1" applyBorder="1" applyAlignment="1">
      <alignment vertical="center" wrapText="1"/>
      <protection/>
    </xf>
    <xf numFmtId="2" fontId="5" fillId="0" borderId="26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2" fontId="24" fillId="0" borderId="26" xfId="60" applyNumberFormat="1" applyFont="1" applyFill="1" applyBorder="1" applyAlignment="1">
      <alignment horizontal="center" vertical="center" readingOrder="1"/>
      <protection/>
    </xf>
    <xf numFmtId="2" fontId="10" fillId="0" borderId="26" xfId="60" applyNumberFormat="1" applyFont="1" applyFill="1" applyBorder="1" applyAlignment="1">
      <alignment horizontal="center" vertical="center" readingOrder="2"/>
      <protection/>
    </xf>
    <xf numFmtId="2" fontId="5" fillId="0" borderId="26" xfId="60" applyNumberFormat="1" applyFont="1" applyFill="1" applyBorder="1" applyAlignment="1">
      <alignment horizontal="center" vertical="center" wrapText="1" readingOrder="1"/>
      <protection/>
    </xf>
    <xf numFmtId="2" fontId="5" fillId="0" borderId="26" xfId="60" applyNumberFormat="1" applyFont="1" applyFill="1" applyBorder="1" applyAlignment="1">
      <alignment horizontal="center" vertical="center" wrapText="1" readingOrder="2"/>
      <protection/>
    </xf>
    <xf numFmtId="2" fontId="22" fillId="0" borderId="26" xfId="0" applyNumberFormat="1" applyFont="1" applyFill="1" applyBorder="1" applyAlignment="1">
      <alignment horizontal="center" vertical="top"/>
    </xf>
    <xf numFmtId="0" fontId="47" fillId="0" borderId="26" xfId="60" applyNumberFormat="1" applyFont="1" applyFill="1" applyBorder="1" applyAlignment="1">
      <alignment horizontal="center" vertical="center" wrapText="1"/>
      <protection/>
    </xf>
    <xf numFmtId="0" fontId="3" fillId="0" borderId="26" xfId="60" applyNumberFormat="1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vertical="center" wrapText="1" readingOrder="2"/>
      <protection/>
    </xf>
    <xf numFmtId="0" fontId="10" fillId="0" borderId="26" xfId="60" applyNumberFormat="1" applyFont="1" applyFill="1" applyBorder="1" applyAlignment="1">
      <alignment horizontal="center" vertical="center" wrapText="1"/>
      <protection/>
    </xf>
    <xf numFmtId="0" fontId="9" fillId="0" borderId="26" xfId="60" applyFont="1" applyFill="1" applyBorder="1" applyAlignment="1">
      <alignment horizontal="center" vertical="center" wrapText="1" readingOrder="2"/>
      <protection/>
    </xf>
    <xf numFmtId="2" fontId="5" fillId="0" borderId="26" xfId="0" applyNumberFormat="1" applyFont="1" applyFill="1" applyBorder="1" applyAlignment="1">
      <alignment horizontal="right" vertical="center" wrapText="1"/>
    </xf>
    <xf numFmtId="0" fontId="9" fillId="33" borderId="26" xfId="60" applyFont="1" applyFill="1" applyBorder="1" applyAlignment="1">
      <alignment vertical="center" wrapText="1" readingOrder="2"/>
      <protection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49" fontId="10" fillId="0" borderId="26" xfId="60" applyNumberFormat="1" applyFont="1" applyFill="1" applyBorder="1" applyAlignment="1">
      <alignment vertical="center" wrapText="1" readingOrder="2"/>
      <protection/>
    </xf>
    <xf numFmtId="0" fontId="24" fillId="33" borderId="12" xfId="60" applyNumberFormat="1" applyFont="1" applyFill="1" applyBorder="1" applyAlignment="1">
      <alignment horizontal="center" vertical="center" wrapText="1" readingOrder="1"/>
      <protection/>
    </xf>
    <xf numFmtId="0" fontId="24" fillId="33" borderId="12" xfId="60" applyNumberFormat="1" applyFont="1" applyFill="1" applyBorder="1" applyAlignment="1">
      <alignment horizontal="center" vertical="center" readingOrder="1"/>
      <protection/>
    </xf>
    <xf numFmtId="0" fontId="10" fillId="33" borderId="26" xfId="0" applyFont="1" applyFill="1" applyBorder="1" applyAlignment="1">
      <alignment/>
    </xf>
    <xf numFmtId="0" fontId="24" fillId="33" borderId="12" xfId="60" applyNumberFormat="1" applyFont="1" applyFill="1" applyBorder="1" applyAlignment="1">
      <alignment horizontal="center" vertical="center" wrapText="1"/>
      <protection/>
    </xf>
    <xf numFmtId="0" fontId="47" fillId="33" borderId="26" xfId="0" applyFont="1" applyFill="1" applyBorder="1" applyAlignment="1">
      <alignment/>
    </xf>
    <xf numFmtId="173" fontId="24" fillId="33" borderId="12" xfId="60" applyNumberFormat="1" applyFont="1" applyFill="1" applyBorder="1" applyAlignment="1">
      <alignment horizontal="left" vertical="center" readingOrder="1"/>
      <protection/>
    </xf>
    <xf numFmtId="0" fontId="24" fillId="33" borderId="12" xfId="0" applyFont="1" applyFill="1" applyBorder="1" applyAlignment="1">
      <alignment/>
    </xf>
    <xf numFmtId="2" fontId="22" fillId="33" borderId="12" xfId="0" applyNumberFormat="1" applyFont="1" applyFill="1" applyBorder="1" applyAlignment="1">
      <alignment horizontal="right" vertical="center" wrapText="1"/>
    </xf>
    <xf numFmtId="0" fontId="17" fillId="0" borderId="26" xfId="60" applyNumberFormat="1" applyFont="1" applyFill="1" applyBorder="1" applyAlignment="1">
      <alignment horizontal="center" vertical="center" wrapText="1"/>
      <protection/>
    </xf>
    <xf numFmtId="0" fontId="47" fillId="0" borderId="26" xfId="60" applyFont="1" applyFill="1" applyBorder="1" applyAlignment="1">
      <alignment vertical="center" wrapText="1" readingOrder="2"/>
      <protection/>
    </xf>
    <xf numFmtId="0" fontId="17" fillId="0" borderId="12" xfId="0" applyFont="1" applyBorder="1" applyAlignment="1">
      <alignment horizontal="right" vertical="center"/>
    </xf>
    <xf numFmtId="1" fontId="17" fillId="0" borderId="12" xfId="0" applyNumberFormat="1" applyFont="1" applyBorder="1" applyAlignment="1">
      <alignment horizontal="center" wrapText="1"/>
    </xf>
    <xf numFmtId="0" fontId="21" fillId="0" borderId="12" xfId="60" applyNumberFormat="1" applyFont="1" applyFill="1" applyBorder="1" applyAlignment="1">
      <alignment wrapText="1" readingOrder="2"/>
      <protection/>
    </xf>
    <xf numFmtId="0" fontId="21" fillId="0" borderId="12" xfId="60" applyNumberFormat="1" applyFont="1" applyFill="1" applyBorder="1" applyAlignment="1">
      <alignment vertical="top" wrapText="1" readingOrder="2"/>
      <protection/>
    </xf>
    <xf numFmtId="2" fontId="5" fillId="0" borderId="26" xfId="60" applyNumberFormat="1" applyFont="1" applyFill="1" applyBorder="1" applyAlignment="1">
      <alignment vertical="center" readingOrder="2"/>
      <protection/>
    </xf>
    <xf numFmtId="2" fontId="24" fillId="0" borderId="12" xfId="0" applyNumberFormat="1" applyFont="1" applyFill="1" applyBorder="1" applyAlignment="1">
      <alignment horizontal="left" vertical="center"/>
    </xf>
    <xf numFmtId="0" fontId="24" fillId="0" borderId="12" xfId="60" applyNumberFormat="1" applyFont="1" applyFill="1" applyBorder="1" applyAlignment="1">
      <alignment horizontal="right" vertical="center"/>
      <protection/>
    </xf>
    <xf numFmtId="173" fontId="24" fillId="33" borderId="12" xfId="60" applyNumberFormat="1" applyFont="1" applyFill="1" applyBorder="1" applyAlignment="1">
      <alignment horizontal="center" vertical="center" wrapText="1" readingOrder="1"/>
      <protection/>
    </xf>
    <xf numFmtId="2" fontId="5" fillId="33" borderId="26" xfId="0" applyNumberFormat="1" applyFont="1" applyFill="1" applyBorder="1" applyAlignment="1">
      <alignment horizontal="left" vertical="center" wrapText="1"/>
    </xf>
    <xf numFmtId="0" fontId="10" fillId="33" borderId="26" xfId="60" applyNumberFormat="1" applyFont="1" applyFill="1" applyBorder="1" applyAlignment="1">
      <alignment vertical="center" wrapText="1"/>
      <protection/>
    </xf>
    <xf numFmtId="2" fontId="24" fillId="33" borderId="12" xfId="60" applyNumberFormat="1" applyFont="1" applyFill="1" applyBorder="1" applyAlignment="1">
      <alignment horizontal="center" vertical="center"/>
      <protection/>
    </xf>
    <xf numFmtId="2" fontId="24" fillId="33" borderId="12" xfId="60" applyNumberFormat="1" applyFont="1" applyFill="1" applyBorder="1" applyAlignment="1">
      <alignment vertical="center" wrapText="1"/>
      <protection/>
    </xf>
    <xf numFmtId="2" fontId="29" fillId="33" borderId="12" xfId="60" applyNumberFormat="1" applyFont="1" applyFill="1" applyBorder="1" applyAlignment="1">
      <alignment horizontal="center" vertical="center"/>
      <protection/>
    </xf>
    <xf numFmtId="2" fontId="29" fillId="33" borderId="12" xfId="60" applyNumberFormat="1" applyFont="1" applyFill="1" applyBorder="1" applyAlignment="1">
      <alignment vertical="center" wrapText="1"/>
      <protection/>
    </xf>
    <xf numFmtId="2" fontId="5" fillId="33" borderId="12" xfId="60" applyNumberFormat="1" applyFont="1" applyFill="1" applyBorder="1" applyAlignment="1">
      <alignment vertical="center" wrapText="1"/>
      <protection/>
    </xf>
    <xf numFmtId="2" fontId="5" fillId="0" borderId="26" xfId="60" applyNumberFormat="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readingOrder="2"/>
      <protection locked="0"/>
    </xf>
    <xf numFmtId="49" fontId="10" fillId="0" borderId="0" xfId="0" applyNumberFormat="1" applyFont="1" applyAlignment="1" applyProtection="1">
      <alignment horizontal="center" readingOrder="2"/>
      <protection locked="0"/>
    </xf>
    <xf numFmtId="0" fontId="0" fillId="0" borderId="0" xfId="0" applyBorder="1" applyAlignment="1" applyProtection="1">
      <alignment horizontal="center"/>
      <protection locked="0"/>
    </xf>
    <xf numFmtId="0" fontId="17" fillId="0" borderId="27" xfId="59" applyFont="1" applyBorder="1" applyAlignment="1">
      <alignment horizontal="center" vertical="center"/>
      <protection/>
    </xf>
    <xf numFmtId="49" fontId="17" fillId="0" borderId="22" xfId="59" applyNumberFormat="1" applyFont="1" applyBorder="1" applyAlignment="1">
      <alignment horizontal="center" vertical="top" wrapText="1"/>
      <protection/>
    </xf>
    <xf numFmtId="2" fontId="22" fillId="0" borderId="22" xfId="0" applyNumberFormat="1" applyFont="1" applyFill="1" applyBorder="1" applyAlignment="1">
      <alignment horizontal="right" vertical="top" wrapText="1"/>
    </xf>
    <xf numFmtId="49" fontId="16" fillId="0" borderId="22" xfId="59" applyNumberFormat="1" applyFont="1" applyBorder="1" applyAlignment="1">
      <alignment horizontal="center" vertical="center" readingOrder="2"/>
      <protection/>
    </xf>
    <xf numFmtId="2" fontId="16" fillId="0" borderId="22" xfId="59" applyNumberFormat="1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49" fontId="47" fillId="0" borderId="12" xfId="60" applyNumberFormat="1" applyFont="1" applyFill="1" applyBorder="1" applyAlignment="1">
      <alignment horizontal="center" vertical="center" wrapText="1"/>
      <protection/>
    </xf>
    <xf numFmtId="2" fontId="22" fillId="0" borderId="12" xfId="59" applyNumberFormat="1" applyFont="1" applyFill="1" applyBorder="1" applyAlignment="1">
      <alignment horizontal="center" vertical="center" wrapText="1"/>
      <protection/>
    </xf>
    <xf numFmtId="217" fontId="37" fillId="0" borderId="12" xfId="59" applyNumberFormat="1" applyFont="1" applyFill="1" applyBorder="1" applyAlignment="1">
      <alignment horizontal="center" vertical="center"/>
      <protection/>
    </xf>
    <xf numFmtId="215" fontId="7" fillId="0" borderId="12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right" vertical="center"/>
    </xf>
    <xf numFmtId="0" fontId="17" fillId="33" borderId="26" xfId="59" applyFont="1" applyFill="1" applyBorder="1" applyAlignment="1">
      <alignment vertical="center"/>
      <protection/>
    </xf>
    <xf numFmtId="2" fontId="24" fillId="0" borderId="26" xfId="60" applyNumberFormat="1" applyFont="1" applyFill="1" applyBorder="1" applyAlignment="1">
      <alignment horizontal="left" vertical="center"/>
      <protection/>
    </xf>
    <xf numFmtId="49" fontId="17" fillId="0" borderId="12" xfId="59" applyNumberFormat="1" applyFont="1" applyBorder="1" applyAlignment="1">
      <alignment horizontal="center"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3" fontId="12" fillId="0" borderId="12" xfId="59" applyNumberFormat="1" applyFont="1" applyFill="1" applyBorder="1" applyAlignment="1">
      <alignment horizontal="right" vertical="center"/>
      <protection/>
    </xf>
    <xf numFmtId="0" fontId="22" fillId="0" borderId="12" xfId="59" applyFont="1" applyFill="1" applyBorder="1" applyAlignment="1">
      <alignment horizontal="center" vertical="top"/>
      <protection/>
    </xf>
    <xf numFmtId="0" fontId="30" fillId="0" borderId="12" xfId="59" applyFont="1" applyBorder="1" applyAlignment="1" applyProtection="1">
      <alignment horizontal="center" vertical="center"/>
      <protection locked="0"/>
    </xf>
    <xf numFmtId="0" fontId="5" fillId="0" borderId="12" xfId="59" applyFont="1" applyBorder="1" applyAlignment="1" applyProtection="1">
      <alignment horizontal="center" vertical="center"/>
      <protection locked="0"/>
    </xf>
    <xf numFmtId="0" fontId="26" fillId="0" borderId="12" xfId="59" applyFont="1" applyFill="1" applyBorder="1" applyAlignment="1">
      <alignment horizontal="center" vertical="top"/>
      <protection/>
    </xf>
    <xf numFmtId="0" fontId="44" fillId="0" borderId="12" xfId="59" applyFont="1" applyFill="1" applyBorder="1" applyAlignment="1">
      <alignment horizontal="center" vertical="center"/>
      <protection/>
    </xf>
    <xf numFmtId="0" fontId="0" fillId="0" borderId="12" xfId="59" applyBorder="1">
      <alignment/>
      <protection/>
    </xf>
    <xf numFmtId="0" fontId="26" fillId="0" borderId="12" xfId="59" applyFont="1" applyFill="1" applyBorder="1" applyAlignment="1">
      <alignment horizontal="center" vertical="center"/>
      <protection/>
    </xf>
    <xf numFmtId="4" fontId="18" fillId="0" borderId="12" xfId="59" applyNumberFormat="1" applyFont="1" applyFill="1" applyBorder="1" applyAlignment="1">
      <alignment horizontal="center" vertical="center"/>
      <protection/>
    </xf>
    <xf numFmtId="0" fontId="22" fillId="0" borderId="12" xfId="59" applyFont="1" applyFill="1" applyBorder="1" applyAlignment="1">
      <alignment horizontal="center" vertical="center"/>
      <protection/>
    </xf>
    <xf numFmtId="0" fontId="52" fillId="0" borderId="12" xfId="59" applyFont="1" applyBorder="1" applyAlignment="1" applyProtection="1">
      <alignment horizontal="center" vertical="center"/>
      <protection locked="0"/>
    </xf>
    <xf numFmtId="0" fontId="22" fillId="0" borderId="12" xfId="59" applyFont="1" applyBorder="1" applyAlignment="1" applyProtection="1">
      <alignment horizontal="center" vertical="center"/>
      <protection locked="0"/>
    </xf>
    <xf numFmtId="2" fontId="10" fillId="0" borderId="26" xfId="60" applyNumberFormat="1" applyFont="1" applyFill="1" applyBorder="1" applyAlignment="1">
      <alignment horizontal="center" vertical="center" wrapText="1" readingOrder="2"/>
      <protection/>
    </xf>
    <xf numFmtId="2" fontId="48" fillId="33" borderId="12" xfId="60" applyNumberFormat="1" applyFont="1" applyFill="1" applyBorder="1" applyAlignment="1">
      <alignment horizontal="center" vertical="center" wrapText="1"/>
      <protection/>
    </xf>
    <xf numFmtId="2" fontId="55" fillId="33" borderId="0" xfId="60" applyNumberFormat="1" applyFont="1" applyFill="1" applyBorder="1" applyAlignment="1">
      <alignment horizontal="center" vertical="center" wrapText="1"/>
      <protection/>
    </xf>
    <xf numFmtId="2" fontId="55" fillId="0" borderId="12" xfId="60" applyNumberFormat="1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2" fontId="24" fillId="0" borderId="28" xfId="60" applyNumberFormat="1" applyFont="1" applyFill="1" applyBorder="1" applyAlignment="1">
      <alignment horizontal="right" vertical="center"/>
      <protection/>
    </xf>
    <xf numFmtId="2" fontId="24" fillId="0" borderId="29" xfId="60" applyNumberFormat="1" applyFont="1" applyFill="1" applyBorder="1" applyAlignment="1">
      <alignment horizontal="right" vertical="center"/>
      <protection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37" fillId="0" borderId="12" xfId="59" applyFont="1" applyBorder="1" applyAlignment="1" applyProtection="1">
      <alignment horizontal="right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2" fontId="24" fillId="0" borderId="12" xfId="60" applyNumberFormat="1" applyFont="1" applyFill="1" applyBorder="1" applyAlignment="1">
      <alignment horizontal="center" vertical="center" readingOrder="1"/>
      <protection/>
    </xf>
    <xf numFmtId="0" fontId="19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4" fillId="0" borderId="0" xfId="59" applyFont="1" applyBorder="1" applyAlignment="1" applyProtection="1">
      <alignment horizontal="right" vertical="center" wrapText="1"/>
      <protection locked="0"/>
    </xf>
    <xf numFmtId="0" fontId="17" fillId="0" borderId="3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3" fillId="0" borderId="0" xfId="59" applyFont="1" applyFill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1" fontId="47" fillId="0" borderId="12" xfId="59" applyNumberFormat="1" applyFont="1" applyFill="1" applyBorder="1" applyAlignment="1">
      <alignment horizontal="center" vertical="top"/>
      <protection/>
    </xf>
    <xf numFmtId="0" fontId="28" fillId="0" borderId="0" xfId="59" applyFont="1" applyAlignment="1">
      <alignment horizontal="center"/>
      <protection/>
    </xf>
    <xf numFmtId="0" fontId="33" fillId="0" borderId="0" xfId="59" applyFont="1" applyBorder="1" applyAlignment="1" applyProtection="1">
      <alignment horizontal="right" vertical="center" wrapText="1"/>
      <protection locked="0"/>
    </xf>
    <xf numFmtId="0" fontId="17" fillId="0" borderId="12" xfId="59" applyFont="1" applyBorder="1" applyAlignment="1">
      <alignment horizontal="center" vertical="center"/>
      <protection/>
    </xf>
    <xf numFmtId="49" fontId="17" fillId="0" borderId="12" xfId="59" applyNumberFormat="1" applyFont="1" applyBorder="1" applyAlignment="1">
      <alignment horizontal="center" vertical="center"/>
      <protection/>
    </xf>
    <xf numFmtId="2" fontId="17" fillId="0" borderId="12" xfId="59" applyNumberFormat="1" applyFont="1" applyBorder="1" applyAlignment="1">
      <alignment horizontal="center" vertical="center"/>
      <protection/>
    </xf>
    <xf numFmtId="1" fontId="22" fillId="0" borderId="12" xfId="59" applyNumberFormat="1" applyFont="1" applyFill="1" applyBorder="1" applyAlignment="1">
      <alignment horizontal="center" vertical="top"/>
      <protection/>
    </xf>
    <xf numFmtId="1" fontId="26" fillId="0" borderId="12" xfId="59" applyNumberFormat="1" applyFont="1" applyFill="1" applyBorder="1" applyAlignment="1">
      <alignment horizontal="center" vertical="top"/>
      <protection/>
    </xf>
    <xf numFmtId="1" fontId="26" fillId="0" borderId="25" xfId="59" applyNumberFormat="1" applyFont="1" applyFill="1" applyBorder="1" applyAlignment="1">
      <alignment horizontal="center" vertical="top"/>
      <protection/>
    </xf>
    <xf numFmtId="0" fontId="17" fillId="0" borderId="31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49" fontId="17" fillId="0" borderId="23" xfId="59" applyNumberFormat="1" applyFont="1" applyBorder="1" applyAlignment="1">
      <alignment horizontal="center" vertical="center"/>
      <protection/>
    </xf>
    <xf numFmtId="0" fontId="17" fillId="0" borderId="23" xfId="59" applyFont="1" applyBorder="1" applyAlignment="1">
      <alignment horizontal="center" vertical="center"/>
      <protection/>
    </xf>
    <xf numFmtId="2" fontId="17" fillId="0" borderId="23" xfId="59" applyNumberFormat="1" applyFont="1" applyBorder="1" applyAlignment="1">
      <alignment horizontal="center" vertical="center"/>
      <protection/>
    </xf>
    <xf numFmtId="0" fontId="17" fillId="0" borderId="32" xfId="59" applyFont="1" applyBorder="1" applyAlignment="1">
      <alignment horizontal="center" vertical="center"/>
      <protection/>
    </xf>
    <xf numFmtId="0" fontId="17" fillId="0" borderId="18" xfId="59" applyFont="1" applyBorder="1" applyAlignment="1">
      <alignment horizontal="center" vertical="center"/>
      <protection/>
    </xf>
    <xf numFmtId="1" fontId="26" fillId="0" borderId="12" xfId="59" applyNumberFormat="1" applyFont="1" applyFill="1" applyBorder="1" applyAlignment="1">
      <alignment horizontal="center" vertical="center"/>
      <protection/>
    </xf>
    <xf numFmtId="3" fontId="8" fillId="0" borderId="0" xfId="59" applyNumberFormat="1" applyFont="1" applyBorder="1" applyAlignment="1" applyProtection="1">
      <alignment horizontal="center" vertical="center"/>
      <protection locked="0"/>
    </xf>
    <xf numFmtId="0" fontId="3" fillId="0" borderId="12" xfId="59" applyFont="1" applyBorder="1" applyAlignment="1" applyProtection="1">
      <alignment horizontal="center" vertical="center"/>
      <protection hidden="1"/>
    </xf>
    <xf numFmtId="0" fontId="43" fillId="32" borderId="12" xfId="59" applyNumberFormat="1" applyFont="1" applyFill="1" applyBorder="1" applyAlignment="1">
      <alignment horizontal="center" vertical="center"/>
      <protection/>
    </xf>
    <xf numFmtId="0" fontId="44" fillId="0" borderId="12" xfId="59" applyFont="1" applyFill="1" applyBorder="1" applyAlignment="1">
      <alignment horizontal="center" vertical="center"/>
      <protection/>
    </xf>
    <xf numFmtId="0" fontId="43" fillId="0" borderId="12" xfId="59" applyFont="1" applyBorder="1" applyAlignment="1" applyProtection="1">
      <alignment horizontal="center" vertical="center"/>
      <protection hidden="1"/>
    </xf>
    <xf numFmtId="0" fontId="43" fillId="32" borderId="26" xfId="59" applyNumberFormat="1" applyFont="1" applyFill="1" applyBorder="1" applyAlignment="1">
      <alignment horizontal="center" vertical="center"/>
      <protection/>
    </xf>
    <xf numFmtId="0" fontId="43" fillId="32" borderId="28" xfId="59" applyNumberFormat="1" applyFont="1" applyFill="1" applyBorder="1" applyAlignment="1">
      <alignment horizontal="center" vertical="center"/>
      <protection/>
    </xf>
    <xf numFmtId="0" fontId="43" fillId="32" borderId="29" xfId="59" applyNumberFormat="1" applyFont="1" applyFill="1" applyBorder="1" applyAlignment="1">
      <alignment horizontal="center" vertical="center"/>
      <protection/>
    </xf>
    <xf numFmtId="3" fontId="37" fillId="0" borderId="26" xfId="59" applyNumberFormat="1" applyFont="1" applyFill="1" applyBorder="1" applyAlignment="1">
      <alignment horizontal="center" vertical="center"/>
      <protection/>
    </xf>
    <xf numFmtId="3" fontId="37" fillId="0" borderId="29" xfId="59" applyNumberFormat="1" applyFont="1" applyFill="1" applyBorder="1" applyAlignment="1">
      <alignment horizontal="center" vertical="center"/>
      <protection/>
    </xf>
    <xf numFmtId="0" fontId="44" fillId="0" borderId="33" xfId="59" applyFont="1" applyFill="1" applyBorder="1" applyAlignment="1">
      <alignment horizontal="center" vertical="center"/>
      <protection/>
    </xf>
    <xf numFmtId="0" fontId="44" fillId="0" borderId="34" xfId="59" applyFont="1" applyFill="1" applyBorder="1" applyAlignment="1">
      <alignment horizontal="center" vertical="center"/>
      <protection/>
    </xf>
    <xf numFmtId="0" fontId="43" fillId="32" borderId="30" xfId="59" applyNumberFormat="1" applyFont="1" applyFill="1" applyBorder="1" applyAlignment="1">
      <alignment horizontal="center" vertical="center"/>
      <protection/>
    </xf>
    <xf numFmtId="0" fontId="43" fillId="32" borderId="35" xfId="59" applyNumberFormat="1" applyFont="1" applyFill="1" applyBorder="1" applyAlignment="1">
      <alignment horizontal="center" vertical="center"/>
      <protection/>
    </xf>
    <xf numFmtId="0" fontId="43" fillId="0" borderId="36" xfId="59" applyFont="1" applyBorder="1" applyAlignment="1" applyProtection="1">
      <alignment horizontal="center" vertical="center"/>
      <protection hidden="1"/>
    </xf>
    <xf numFmtId="0" fontId="43" fillId="0" borderId="37" xfId="59" applyFont="1" applyBorder="1" applyAlignment="1" applyProtection="1">
      <alignment horizontal="center" vertical="center"/>
      <protection hidden="1"/>
    </xf>
    <xf numFmtId="3" fontId="37" fillId="0" borderId="38" xfId="59" applyNumberFormat="1" applyFont="1" applyFill="1" applyBorder="1" applyAlignment="1">
      <alignment horizontal="center" vertical="center"/>
      <protection/>
    </xf>
    <xf numFmtId="3" fontId="37" fillId="0" borderId="39" xfId="59" applyNumberFormat="1" applyFont="1" applyFill="1" applyBorder="1" applyAlignment="1">
      <alignment horizontal="center" vertical="center"/>
      <protection/>
    </xf>
    <xf numFmtId="0" fontId="17" fillId="0" borderId="40" xfId="59" applyFont="1" applyBorder="1" applyAlignment="1">
      <alignment horizontal="center" vertical="center"/>
      <protection/>
    </xf>
    <xf numFmtId="0" fontId="17" fillId="0" borderId="41" xfId="59" applyFont="1" applyBorder="1" applyAlignment="1">
      <alignment horizontal="center" vertical="center"/>
      <protection/>
    </xf>
    <xf numFmtId="0" fontId="3" fillId="0" borderId="42" xfId="59" applyFont="1" applyBorder="1" applyAlignment="1" applyProtection="1">
      <alignment horizontal="center" vertical="center"/>
      <protection hidden="1"/>
    </xf>
    <xf numFmtId="0" fontId="3" fillId="0" borderId="43" xfId="59" applyFont="1" applyBorder="1" applyAlignment="1" applyProtection="1">
      <alignment horizontal="center" vertical="center"/>
      <protection hidden="1"/>
    </xf>
    <xf numFmtId="0" fontId="3" fillId="0" borderId="44" xfId="59" applyFont="1" applyBorder="1" applyAlignment="1" applyProtection="1">
      <alignment horizontal="center" vertical="center"/>
      <protection hidden="1"/>
    </xf>
    <xf numFmtId="0" fontId="3" fillId="0" borderId="45" xfId="59" applyFont="1" applyBorder="1" applyAlignment="1" applyProtection="1">
      <alignment horizontal="center" vertical="center"/>
      <protection hidden="1"/>
    </xf>
    <xf numFmtId="0" fontId="3" fillId="0" borderId="46" xfId="59" applyFont="1" applyBorder="1" applyAlignment="1" applyProtection="1">
      <alignment horizontal="center" vertical="center"/>
      <protection hidden="1"/>
    </xf>
    <xf numFmtId="0" fontId="3" fillId="0" borderId="47" xfId="59" applyFont="1" applyBorder="1" applyAlignment="1" applyProtection="1">
      <alignment horizontal="center" vertical="center"/>
      <protection hidden="1"/>
    </xf>
    <xf numFmtId="1" fontId="3" fillId="0" borderId="26" xfId="0" applyNumberFormat="1" applyFont="1" applyBorder="1" applyAlignment="1">
      <alignment horizontal="right" vertical="center" readingOrder="2"/>
    </xf>
    <xf numFmtId="1" fontId="3" fillId="0" borderId="28" xfId="0" applyNumberFormat="1" applyFont="1" applyBorder="1" applyAlignment="1">
      <alignment horizontal="right" vertical="center" readingOrder="2"/>
    </xf>
    <xf numFmtId="1" fontId="3" fillId="0" borderId="29" xfId="0" applyNumberFormat="1" applyFont="1" applyBorder="1" applyAlignment="1">
      <alignment horizontal="right" vertical="center" readingOrder="2"/>
    </xf>
    <xf numFmtId="1" fontId="17" fillId="0" borderId="0" xfId="0" applyNumberFormat="1" applyFont="1" applyAlignment="1">
      <alignment horizontal="right" vertical="center" readingOrder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 2" xfId="58"/>
    <cellStyle name="Normal 4" xfId="59"/>
    <cellStyle name="Normal_ kataf UP KM 02+660" xfId="60"/>
    <cellStyle name="Normal_Rizmet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26"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62;&#1585;&#1608;&#1688;&#1607;%20&#1607;&#1575;\&#1662;&#1585;&#1608;&#1688;&#1607;%20&#1607;&#1575;&#1740;%20&#1583;&#1585;%20&#1581;&#1575;&#1604;%20&#1575;&#1580;&#1585;&#1575;\&#1662;&#1604;%20&#1670;&#1606;&#1587;\&#1589;&#1608;&#1585;&#1578;%20&#1608;&#1590;&#1593;&#1740;&#1578;\&#1585;&#1608;&#1576;&#16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خلاصه"/>
      <sheetName val="متره"/>
      <sheetName val="مالی"/>
      <sheetName val="فصل1"/>
      <sheetName val="فصل2"/>
      <sheetName val="فصل 3"/>
      <sheetName val="فصل 5"/>
      <sheetName val="فصل 8"/>
      <sheetName val="فصل 9"/>
      <sheetName val="فصل 12"/>
      <sheetName val="فصل 20"/>
    </sheetNames>
    <sheetDataSet>
      <sheetData sheetId="0">
        <row r="52">
          <cell r="K52">
            <v>1374.3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rightToLeft="1" view="pageBreakPreview" zoomScale="85" zoomScaleSheetLayoutView="85" zoomScalePageLayoutView="0" workbookViewId="0" topLeftCell="A1">
      <selection activeCell="L9" sqref="L9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2:9" ht="4.5" customHeight="1">
      <c r="B1" s="75"/>
      <c r="C1" s="76"/>
      <c r="D1" s="77"/>
      <c r="E1" s="78"/>
      <c r="F1" s="79"/>
      <c r="G1" s="80"/>
      <c r="H1" s="81"/>
      <c r="I1" s="74"/>
    </row>
    <row r="2" spans="2:12" ht="4.5" customHeight="1">
      <c r="B2" s="75"/>
      <c r="C2" s="76"/>
      <c r="D2" s="77"/>
      <c r="E2" s="78"/>
      <c r="F2" s="79"/>
      <c r="G2" s="80"/>
      <c r="H2" s="81"/>
      <c r="I2" s="99"/>
      <c r="K2" s="421"/>
      <c r="L2" s="421"/>
    </row>
    <row r="3" spans="1:12" ht="4.5" customHeight="1">
      <c r="A3" s="45"/>
      <c r="B3" s="46"/>
      <c r="C3" s="47"/>
      <c r="D3" s="48"/>
      <c r="E3" s="49"/>
      <c r="F3" s="49"/>
      <c r="K3" s="421"/>
      <c r="L3" s="421"/>
    </row>
    <row r="4" spans="1:12" ht="15" customHeight="1">
      <c r="A4" s="45"/>
      <c r="B4" s="47"/>
      <c r="C4" s="47"/>
      <c r="D4" s="20" t="s">
        <v>605</v>
      </c>
      <c r="E4" s="405" t="s">
        <v>166</v>
      </c>
      <c r="F4" s="405"/>
      <c r="G4" s="405"/>
      <c r="H4" s="52"/>
      <c r="K4" s="421"/>
      <c r="L4" s="421"/>
    </row>
    <row r="5" spans="1:9" ht="15" customHeight="1">
      <c r="A5" s="45"/>
      <c r="B5" s="47"/>
      <c r="C5" s="47"/>
      <c r="D5" s="20" t="s">
        <v>607</v>
      </c>
      <c r="E5" s="405"/>
      <c r="F5" s="405"/>
      <c r="G5" s="405"/>
      <c r="H5" s="53"/>
      <c r="I5" s="54" t="str">
        <f>فصل1!I3</f>
        <v>صورت کارکرد موقت شماره 5</v>
      </c>
    </row>
    <row r="6" spans="1:9" ht="15" customHeight="1">
      <c r="A6" s="45"/>
      <c r="B6" s="47"/>
      <c r="C6" s="47"/>
      <c r="D6" s="20" t="s">
        <v>606</v>
      </c>
      <c r="E6" s="55" t="s">
        <v>599</v>
      </c>
      <c r="F6" s="55"/>
      <c r="G6" s="56"/>
      <c r="H6" s="54"/>
      <c r="I6" s="57" t="str">
        <f>فصل1!I4</f>
        <v>تا تاريخ : 1397/03/15</v>
      </c>
    </row>
    <row r="7" spans="1:12" ht="15" customHeight="1">
      <c r="A7" s="45"/>
      <c r="B7" s="47"/>
      <c r="C7" s="47"/>
      <c r="D7" s="20" t="s">
        <v>608</v>
      </c>
      <c r="E7" s="397" t="s">
        <v>600</v>
      </c>
      <c r="F7" s="397"/>
      <c r="G7" s="397"/>
      <c r="H7" s="397"/>
      <c r="I7" s="397"/>
      <c r="J7" s="397"/>
      <c r="K7" s="397"/>
      <c r="L7" s="397"/>
    </row>
    <row r="8" spans="1:12" ht="9.75" customHeight="1">
      <c r="A8" s="45"/>
      <c r="B8" s="59"/>
      <c r="C8" s="60"/>
      <c r="D8" s="60"/>
      <c r="E8" s="397"/>
      <c r="F8" s="397"/>
      <c r="G8" s="397"/>
      <c r="H8" s="397"/>
      <c r="I8" s="397"/>
      <c r="J8" s="397"/>
      <c r="K8" s="397"/>
      <c r="L8" s="397"/>
    </row>
    <row r="9" spans="1:9" ht="19.5" customHeight="1" thickBot="1">
      <c r="A9" s="45"/>
      <c r="B9" s="61"/>
      <c r="C9" s="62"/>
      <c r="D9" s="63"/>
      <c r="E9" s="41"/>
      <c r="F9" s="41"/>
      <c r="G9" s="43"/>
      <c r="H9" s="41"/>
      <c r="I9" s="64" t="s">
        <v>79</v>
      </c>
    </row>
    <row r="10" spans="2:9" ht="17.25" customHeight="1" thickTop="1">
      <c r="B10" s="439" t="s">
        <v>0</v>
      </c>
      <c r="C10" s="441" t="s">
        <v>80</v>
      </c>
      <c r="D10" s="442"/>
      <c r="E10" s="442"/>
      <c r="F10" s="442"/>
      <c r="G10" s="441" t="s">
        <v>83</v>
      </c>
      <c r="H10" s="442"/>
      <c r="I10" s="445" t="s">
        <v>23</v>
      </c>
    </row>
    <row r="11" spans="2:9" ht="17.25" customHeight="1" thickBot="1">
      <c r="B11" s="440"/>
      <c r="C11" s="443"/>
      <c r="D11" s="444"/>
      <c r="E11" s="444"/>
      <c r="F11" s="444"/>
      <c r="G11" s="443"/>
      <c r="H11" s="444"/>
      <c r="I11" s="446"/>
    </row>
    <row r="12" spans="2:9" ht="24.75" customHeight="1">
      <c r="B12" s="100">
        <v>1</v>
      </c>
      <c r="C12" s="435" t="s">
        <v>165</v>
      </c>
      <c r="D12" s="436"/>
      <c r="E12" s="436"/>
      <c r="F12" s="436"/>
      <c r="G12" s="437">
        <f>'خلاصه مالی'!J26</f>
        <v>13472135140.105526</v>
      </c>
      <c r="H12" s="438"/>
      <c r="I12" s="101"/>
    </row>
    <row r="13" spans="2:9" ht="24.75" customHeight="1">
      <c r="B13" s="102">
        <f>B12+1</f>
        <v>2</v>
      </c>
      <c r="C13" s="433" t="s">
        <v>81</v>
      </c>
      <c r="D13" s="434"/>
      <c r="E13" s="434"/>
      <c r="F13" s="434"/>
      <c r="G13" s="429">
        <f>G12*1.2</f>
        <v>16166562168.12663</v>
      </c>
      <c r="H13" s="430"/>
      <c r="I13" s="103"/>
    </row>
    <row r="14" spans="2:9" ht="24.75" customHeight="1">
      <c r="B14" s="102">
        <f>B13+1</f>
        <v>3</v>
      </c>
      <c r="C14" s="433" t="s">
        <v>82</v>
      </c>
      <c r="D14" s="434"/>
      <c r="E14" s="434"/>
      <c r="F14" s="434"/>
      <c r="G14" s="429">
        <f>G13*1.07</f>
        <v>17298221519.895496</v>
      </c>
      <c r="H14" s="430"/>
      <c r="I14" s="103"/>
    </row>
    <row r="15" spans="2:9" ht="24.75" customHeight="1">
      <c r="B15" s="102">
        <f>B14+1</f>
        <v>4</v>
      </c>
      <c r="C15" s="426" t="s">
        <v>512</v>
      </c>
      <c r="D15" s="427"/>
      <c r="E15" s="427"/>
      <c r="F15" s="428"/>
      <c r="G15" s="429">
        <f>0.9*468376648</f>
        <v>421538983.2</v>
      </c>
      <c r="H15" s="430"/>
      <c r="I15" s="103"/>
    </row>
    <row r="16" spans="2:9" ht="24.75" customHeight="1">
      <c r="B16" s="102">
        <f>B15+1</f>
        <v>5</v>
      </c>
      <c r="C16" s="433" t="s">
        <v>513</v>
      </c>
      <c r="D16" s="434"/>
      <c r="E16" s="434"/>
      <c r="F16" s="434"/>
      <c r="G16" s="429">
        <f>G14+G15</f>
        <v>17719760503.095497</v>
      </c>
      <c r="H16" s="430"/>
      <c r="I16" s="129"/>
    </row>
    <row r="17" spans="2:9" ht="24.75" customHeight="1">
      <c r="B17" s="104"/>
      <c r="C17" s="433"/>
      <c r="D17" s="434"/>
      <c r="E17" s="434"/>
      <c r="F17" s="434"/>
      <c r="G17" s="429"/>
      <c r="H17" s="430"/>
      <c r="I17" s="105"/>
    </row>
    <row r="18" spans="2:9" ht="24.75" customHeight="1" thickBot="1">
      <c r="B18" s="431"/>
      <c r="C18" s="432"/>
      <c r="D18" s="432"/>
      <c r="E18" s="432"/>
      <c r="F18" s="432"/>
      <c r="G18" s="432"/>
      <c r="H18" s="432"/>
      <c r="I18" s="106"/>
    </row>
    <row r="19" ht="19.5" customHeight="1" thickTop="1"/>
    <row r="20" ht="19.5" customHeight="1"/>
    <row r="21" ht="19.5" customHeight="1"/>
    <row r="22" ht="19.5" customHeight="1"/>
    <row r="23" ht="19.5" customHeight="1"/>
    <row r="24" ht="19.5" customHeight="1"/>
    <row r="25" ht="49.5" customHeight="1"/>
    <row r="26" ht="19.5" customHeight="1"/>
    <row r="27" ht="19.5" customHeight="1"/>
    <row r="28" ht="19.5" customHeight="1"/>
    <row r="29" ht="19.5" customHeight="1"/>
    <row r="30" spans="2:9" ht="19.5">
      <c r="B30" s="402" t="s">
        <v>57</v>
      </c>
      <c r="C30" s="402"/>
      <c r="D30" s="88"/>
      <c r="E30" s="402" t="s">
        <v>77</v>
      </c>
      <c r="F30" s="402"/>
      <c r="G30" s="89"/>
      <c r="H30" s="403" t="s">
        <v>78</v>
      </c>
      <c r="I30" s="403"/>
    </row>
    <row r="31" spans="2:9" ht="19.5">
      <c r="B31" s="402" t="s">
        <v>47</v>
      </c>
      <c r="C31" s="402"/>
      <c r="D31" s="90"/>
      <c r="E31" s="402" t="s">
        <v>47</v>
      </c>
      <c r="F31" s="402"/>
      <c r="G31" s="89"/>
      <c r="H31" s="87"/>
      <c r="I31" s="91" t="s">
        <v>85</v>
      </c>
    </row>
  </sheetData>
  <sheetProtection/>
  <mergeCells count="25">
    <mergeCell ref="K2:L4"/>
    <mergeCell ref="E4:G5"/>
    <mergeCell ref="B10:B11"/>
    <mergeCell ref="C10:F11"/>
    <mergeCell ref="G10:H11"/>
    <mergeCell ref="I10:I11"/>
    <mergeCell ref="E7:L8"/>
    <mergeCell ref="C12:F12"/>
    <mergeCell ref="G12:H12"/>
    <mergeCell ref="C13:F13"/>
    <mergeCell ref="G13:H13"/>
    <mergeCell ref="C14:F14"/>
    <mergeCell ref="G14:H14"/>
    <mergeCell ref="B31:C31"/>
    <mergeCell ref="E31:F31"/>
    <mergeCell ref="C16:F16"/>
    <mergeCell ref="G16:H16"/>
    <mergeCell ref="C17:F17"/>
    <mergeCell ref="G17:H17"/>
    <mergeCell ref="C15:F15"/>
    <mergeCell ref="G15:H15"/>
    <mergeCell ref="B18:H18"/>
    <mergeCell ref="B30:C30"/>
    <mergeCell ref="E30:F30"/>
    <mergeCell ref="H30:I30"/>
  </mergeCells>
  <conditionalFormatting sqref="C10 C12 I10 G10 F30:F31 C30:C31 C1:C2">
    <cfRule type="cellIs" priority="2" dxfId="1" operator="equal">
      <formula>#N/A</formula>
    </cfRule>
  </conditionalFormatting>
  <conditionalFormatting sqref="E30:E31 B30:B31 B1:B2 B12:B18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rightToLeft="1" view="pageBreakPreview" zoomScale="8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3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M9" s="58"/>
    </row>
    <row r="10" spans="2:9" ht="23.25">
      <c r="B10" s="207">
        <v>1</v>
      </c>
      <c r="C10" s="207">
        <v>80101</v>
      </c>
      <c r="D10" s="202" t="s">
        <v>110</v>
      </c>
      <c r="E10" s="169" t="s">
        <v>73</v>
      </c>
      <c r="F10" s="199">
        <v>219000</v>
      </c>
      <c r="G10" s="200">
        <f>خلاصه!K34</f>
        <v>712.9</v>
      </c>
      <c r="H10" s="172">
        <f>ROUND((G10*F10),0)</f>
        <v>156125100</v>
      </c>
      <c r="I10" s="362"/>
    </row>
    <row r="11" spans="2:9" ht="51.75">
      <c r="B11" s="207">
        <v>2</v>
      </c>
      <c r="C11" s="351" t="s">
        <v>111</v>
      </c>
      <c r="D11" s="202" t="s">
        <v>112</v>
      </c>
      <c r="E11" s="169" t="s">
        <v>73</v>
      </c>
      <c r="F11" s="199">
        <v>410500</v>
      </c>
      <c r="G11" s="200">
        <f>خلاصه!K35</f>
        <v>915.2721999999999</v>
      </c>
      <c r="H11" s="172">
        <f>ROUND((G11*F11),0)</f>
        <v>375719238</v>
      </c>
      <c r="I11" s="362"/>
    </row>
    <row r="12" spans="2:9" ht="82.5" customHeight="1">
      <c r="B12" s="207">
        <v>3</v>
      </c>
      <c r="C12" s="351" t="s">
        <v>113</v>
      </c>
      <c r="D12" s="202" t="s">
        <v>114</v>
      </c>
      <c r="E12" s="169" t="s">
        <v>73</v>
      </c>
      <c r="F12" s="199">
        <v>64400</v>
      </c>
      <c r="G12" s="200">
        <f>خلاصه!K37</f>
        <v>991.8605999999999</v>
      </c>
      <c r="H12" s="172">
        <f>ROUND((G12*F12),0)</f>
        <v>63875823</v>
      </c>
      <c r="I12" s="362"/>
    </row>
    <row r="13" spans="2:9" ht="82.5" customHeight="1">
      <c r="B13" s="207">
        <v>4</v>
      </c>
      <c r="C13" s="207">
        <v>80501</v>
      </c>
      <c r="D13" s="202" t="s">
        <v>535</v>
      </c>
      <c r="E13" s="169" t="s">
        <v>536</v>
      </c>
      <c r="F13" s="199">
        <v>19900</v>
      </c>
      <c r="G13" s="200">
        <f>خلاصه!K36</f>
        <v>4735.05</v>
      </c>
      <c r="H13" s="172">
        <f>ROUND((G13*F13),0)</f>
        <v>94227495</v>
      </c>
      <c r="I13" s="362"/>
    </row>
    <row r="14" spans="2:9" ht="27.75" customHeight="1">
      <c r="B14" s="363"/>
      <c r="C14" s="411" t="s">
        <v>139</v>
      </c>
      <c r="D14" s="411"/>
      <c r="E14" s="411"/>
      <c r="F14" s="411"/>
      <c r="G14" s="411"/>
      <c r="H14" s="114">
        <f>SUM(H10:H13)</f>
        <v>689947656</v>
      </c>
      <c r="I14" s="362"/>
    </row>
    <row r="15" spans="2:9" ht="19.5" customHeight="1">
      <c r="B15" s="67"/>
      <c r="C15" s="68"/>
      <c r="D15" s="69"/>
      <c r="E15" s="70"/>
      <c r="F15" s="71"/>
      <c r="G15" s="72"/>
      <c r="H15" s="73"/>
      <c r="I15" s="74"/>
    </row>
    <row r="16" spans="2:9" ht="19.5" customHeight="1">
      <c r="B16" s="67"/>
      <c r="C16" s="68"/>
      <c r="D16" s="69"/>
      <c r="E16" s="70"/>
      <c r="F16" s="71"/>
      <c r="G16" s="72"/>
      <c r="H16" s="73"/>
      <c r="I16" s="74"/>
    </row>
    <row r="17" spans="2:9" ht="19.5" customHeight="1">
      <c r="B17" s="67"/>
      <c r="C17" s="68"/>
      <c r="D17" s="69"/>
      <c r="E17" s="70"/>
      <c r="F17" s="71"/>
      <c r="G17" s="72"/>
      <c r="H17" s="73"/>
      <c r="I17" s="74"/>
    </row>
    <row r="18" spans="2:9" ht="15" customHeight="1">
      <c r="B18" s="67"/>
      <c r="C18" s="68"/>
      <c r="D18" s="69"/>
      <c r="E18" s="83"/>
      <c r="F18" s="84"/>
      <c r="G18" s="85"/>
      <c r="H18" s="86"/>
      <c r="I18" s="74"/>
    </row>
    <row r="19" spans="2:9" ht="19.5" customHeight="1">
      <c r="B19" s="402" t="s">
        <v>57</v>
      </c>
      <c r="C19" s="402"/>
      <c r="D19" s="88"/>
      <c r="E19" s="402" t="s">
        <v>77</v>
      </c>
      <c r="F19" s="402"/>
      <c r="G19" s="89"/>
      <c r="H19" s="403" t="s">
        <v>78</v>
      </c>
      <c r="I19" s="403"/>
    </row>
    <row r="20" spans="2:9" ht="19.5" customHeight="1">
      <c r="B20" s="402" t="s">
        <v>47</v>
      </c>
      <c r="C20" s="402"/>
      <c r="D20" s="90"/>
      <c r="E20" s="402" t="s">
        <v>47</v>
      </c>
      <c r="F20" s="402"/>
      <c r="G20" s="89"/>
      <c r="H20" s="87"/>
      <c r="I20" s="91" t="s">
        <v>85</v>
      </c>
    </row>
    <row r="21" spans="2:9" ht="19.5" customHeight="1">
      <c r="B21" s="75"/>
      <c r="C21" s="76"/>
      <c r="D21" s="77"/>
      <c r="E21" s="78"/>
      <c r="F21" s="79"/>
      <c r="G21" s="80"/>
      <c r="H21" s="81"/>
      <c r="I21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9:C19"/>
    <mergeCell ref="E19:F19"/>
    <mergeCell ref="H19:I19"/>
    <mergeCell ref="B20:C20"/>
    <mergeCell ref="E20:F20"/>
    <mergeCell ref="C14:G14"/>
  </mergeCells>
  <conditionalFormatting sqref="F19:F20 C8:C9 C15:C21">
    <cfRule type="cellIs" priority="7" dxfId="1" operator="equal">
      <formula>#N/A</formula>
    </cfRule>
  </conditionalFormatting>
  <conditionalFormatting sqref="E19:E20 D15:D18 B10:B21">
    <cfRule type="cellIs" priority="6" dxfId="0" operator="equal" stopIfTrue="1">
      <formula>0</formula>
    </cfRule>
  </conditionalFormatting>
  <conditionalFormatting sqref="D12:D13">
    <cfRule type="cellIs" priority="3" dxfId="1" operator="equal">
      <formula>0</formula>
    </cfRule>
  </conditionalFormatting>
  <conditionalFormatting sqref="D10">
    <cfRule type="cellIs" priority="5" dxfId="1" operator="equal">
      <formula>0</formula>
    </cfRule>
  </conditionalFormatting>
  <conditionalFormatting sqref="B10:D13">
    <cfRule type="cellIs" priority="4" dxfId="1" operator="equal">
      <formula>0</formula>
    </cfRule>
  </conditionalFormatting>
  <conditionalFormatting sqref="C14">
    <cfRule type="cellIs" priority="1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rightToLeft="1" view="pageBreakPreview" zoomScale="85" zoomScaleSheetLayoutView="85" zoomScalePageLayoutView="0" workbookViewId="0" topLeftCell="A1">
      <selection activeCell="N10" sqref="N10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9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</row>
    <row r="10" spans="2:11" ht="81.75" customHeight="1">
      <c r="B10" s="368">
        <v>1</v>
      </c>
      <c r="C10" s="205" t="s">
        <v>9</v>
      </c>
      <c r="D10" s="202" t="s">
        <v>116</v>
      </c>
      <c r="E10" s="169" t="s">
        <v>28</v>
      </c>
      <c r="F10" s="199">
        <v>20000</v>
      </c>
      <c r="G10" s="200">
        <f>خلاصه!K38</f>
        <v>11061.5</v>
      </c>
      <c r="H10" s="114">
        <f>ROUND((G10*F10),0)</f>
        <v>221230000</v>
      </c>
      <c r="I10" s="361"/>
      <c r="K10" s="65">
        <f>'[1]خلاصه'!K52</f>
        <v>1374.3</v>
      </c>
    </row>
    <row r="11" spans="2:11" ht="81.75" customHeight="1">
      <c r="B11" s="368">
        <v>2</v>
      </c>
      <c r="C11" s="205" t="s">
        <v>115</v>
      </c>
      <c r="D11" s="202" t="s">
        <v>117</v>
      </c>
      <c r="E11" s="169" t="s">
        <v>28</v>
      </c>
      <c r="F11" s="199">
        <v>18600</v>
      </c>
      <c r="G11" s="200">
        <f>خلاصه!K39</f>
        <v>15219.3</v>
      </c>
      <c r="H11" s="114">
        <f>ROUND((G11*F11),0)</f>
        <v>283078980</v>
      </c>
      <c r="I11" s="361"/>
      <c r="K11" s="65">
        <f>'[1]خلاصه'!K53</f>
        <v>0</v>
      </c>
    </row>
    <row r="12" spans="1:11" ht="84.75" customHeight="1">
      <c r="A12" s="93"/>
      <c r="B12" s="368">
        <v>3</v>
      </c>
      <c r="C12" s="205" t="s">
        <v>145</v>
      </c>
      <c r="D12" s="145" t="s">
        <v>143</v>
      </c>
      <c r="E12" s="169" t="s">
        <v>28</v>
      </c>
      <c r="F12" s="199">
        <v>1710</v>
      </c>
      <c r="G12" s="200">
        <f>خلاصه!K40</f>
        <v>9946.917000000001</v>
      </c>
      <c r="H12" s="114">
        <f>ROUND((G12*F12),0)</f>
        <v>17009228</v>
      </c>
      <c r="I12" s="362"/>
      <c r="K12" s="66"/>
    </row>
    <row r="13" spans="1:11" ht="84.75" customHeight="1">
      <c r="A13" s="93"/>
      <c r="B13" s="368">
        <v>4</v>
      </c>
      <c r="C13" s="205" t="s">
        <v>465</v>
      </c>
      <c r="D13" s="156" t="s">
        <v>466</v>
      </c>
      <c r="E13" s="169" t="s">
        <v>28</v>
      </c>
      <c r="F13" s="199">
        <v>46300</v>
      </c>
      <c r="G13" s="200">
        <f>خلاصه!K41</f>
        <v>184.8</v>
      </c>
      <c r="H13" s="114">
        <f>ROUND((G13*F13),0)</f>
        <v>8556240</v>
      </c>
      <c r="I13" s="362"/>
      <c r="K13" s="66"/>
    </row>
    <row r="14" spans="2:11" ht="27.75" customHeight="1">
      <c r="B14" s="363"/>
      <c r="C14" s="411" t="s">
        <v>139</v>
      </c>
      <c r="D14" s="411"/>
      <c r="E14" s="411"/>
      <c r="F14" s="411"/>
      <c r="G14" s="411"/>
      <c r="H14" s="114">
        <f>SUM(H10:H13)</f>
        <v>529874448</v>
      </c>
      <c r="I14" s="362"/>
      <c r="K14" s="66"/>
    </row>
    <row r="15" spans="2:11" ht="19.5" customHeight="1">
      <c r="B15" s="67"/>
      <c r="C15" s="68"/>
      <c r="D15" s="69"/>
      <c r="E15" s="70"/>
      <c r="F15" s="71"/>
      <c r="G15" s="72"/>
      <c r="H15" s="73"/>
      <c r="I15" s="74"/>
      <c r="K15" s="66"/>
    </row>
    <row r="16" spans="2:11" ht="19.5" customHeight="1">
      <c r="B16" s="67"/>
      <c r="C16" s="68"/>
      <c r="D16" s="69"/>
      <c r="E16" s="70"/>
      <c r="F16" s="71"/>
      <c r="G16" s="72"/>
      <c r="H16" s="73"/>
      <c r="I16" s="74"/>
      <c r="K16" s="66"/>
    </row>
    <row r="17" spans="2:11" ht="19.5" customHeight="1">
      <c r="B17" s="67"/>
      <c r="C17" s="68"/>
      <c r="D17" s="69"/>
      <c r="E17" s="70"/>
      <c r="F17" s="71"/>
      <c r="G17" s="72"/>
      <c r="H17" s="73"/>
      <c r="I17" s="74"/>
      <c r="K17" s="66"/>
    </row>
    <row r="18" spans="2:9" ht="15" customHeight="1">
      <c r="B18" s="67"/>
      <c r="C18" s="68"/>
      <c r="D18" s="69"/>
      <c r="E18" s="83"/>
      <c r="F18" s="84"/>
      <c r="G18" s="85"/>
      <c r="H18" s="86"/>
      <c r="I18" s="74"/>
    </row>
    <row r="19" spans="2:9" ht="19.5" customHeight="1">
      <c r="B19" s="402" t="s">
        <v>57</v>
      </c>
      <c r="C19" s="402"/>
      <c r="D19" s="88"/>
      <c r="E19" s="402" t="s">
        <v>77</v>
      </c>
      <c r="F19" s="402"/>
      <c r="G19" s="89"/>
      <c r="H19" s="403" t="s">
        <v>78</v>
      </c>
      <c r="I19" s="403"/>
    </row>
    <row r="20" spans="2:9" ht="19.5" customHeight="1">
      <c r="B20" s="402" t="s">
        <v>47</v>
      </c>
      <c r="C20" s="402"/>
      <c r="D20" s="90"/>
      <c r="E20" s="402" t="s">
        <v>47</v>
      </c>
      <c r="F20" s="402"/>
      <c r="G20" s="89"/>
      <c r="H20" s="87"/>
      <c r="I20" s="91" t="s">
        <v>85</v>
      </c>
    </row>
    <row r="21" spans="2:9" ht="19.5" customHeight="1">
      <c r="B21" s="75"/>
      <c r="C21" s="76"/>
      <c r="D21" s="77"/>
      <c r="E21" s="78"/>
      <c r="F21" s="79"/>
      <c r="G21" s="80"/>
      <c r="H21" s="81"/>
      <c r="I21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9:C19"/>
    <mergeCell ref="E19:F19"/>
    <mergeCell ref="H19:I19"/>
    <mergeCell ref="B20:C20"/>
    <mergeCell ref="E20:F20"/>
    <mergeCell ref="C14:G14"/>
  </mergeCells>
  <conditionalFormatting sqref="B10:B21">
    <cfRule type="cellIs" priority="9" dxfId="0" operator="equal" stopIfTrue="1">
      <formula>0</formula>
    </cfRule>
  </conditionalFormatting>
  <conditionalFormatting sqref="F19:F20 C8:C9 C15:C21">
    <cfRule type="cellIs" priority="8" dxfId="1" operator="equal">
      <formula>#N/A</formula>
    </cfRule>
  </conditionalFormatting>
  <conditionalFormatting sqref="E19:E20 D15:D18">
    <cfRule type="cellIs" priority="7" dxfId="0" operator="equal" stopIfTrue="1">
      <formula>0</formula>
    </cfRule>
  </conditionalFormatting>
  <conditionalFormatting sqref="D12">
    <cfRule type="cellIs" priority="6" dxfId="1" operator="equal">
      <formula>0</formula>
    </cfRule>
  </conditionalFormatting>
  <conditionalFormatting sqref="D11">
    <cfRule type="cellIs" priority="4" dxfId="1" operator="equal">
      <formula>0</formula>
    </cfRule>
  </conditionalFormatting>
  <conditionalFormatting sqref="D10">
    <cfRule type="cellIs" priority="5" dxfId="1" operator="equal">
      <formula>0</formula>
    </cfRule>
  </conditionalFormatting>
  <conditionalFormatting sqref="C14">
    <cfRule type="cellIs" priority="3" dxfId="1" operator="equal">
      <formula>#N/A</formula>
    </cfRule>
  </conditionalFormatting>
  <conditionalFormatting sqref="D12">
    <cfRule type="cellIs" priority="2" dxfId="1" operator="equal">
      <formula>0</formula>
    </cfRule>
  </conditionalFormatting>
  <conditionalFormatting sqref="D13">
    <cfRule type="cellIs" priority="1" dxfId="1" operator="equal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rightToLeft="1"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9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</row>
    <row r="10" spans="2:9" ht="51.75">
      <c r="B10" s="207">
        <v>1</v>
      </c>
      <c r="C10" s="202" t="s">
        <v>146</v>
      </c>
      <c r="D10" s="202" t="str">
        <f>متره!C284</f>
        <v>تهیه مصالح ، ساخت و نصب خرپاها و بادبند های پل های فلزی به دهانه بیش از 24 متر تا 48 متر در هر ارتفاع</v>
      </c>
      <c r="E10" s="169" t="s">
        <v>28</v>
      </c>
      <c r="F10" s="199">
        <v>52300</v>
      </c>
      <c r="G10" s="200">
        <f>خلاصه!K42</f>
        <v>57115.1</v>
      </c>
      <c r="H10" s="172">
        <f>ROUND((G10*F10),0)</f>
        <v>2987119730</v>
      </c>
      <c r="I10" s="361"/>
    </row>
    <row r="11" spans="2:9" ht="69">
      <c r="B11" s="207">
        <v>2</v>
      </c>
      <c r="C11" s="202" t="s">
        <v>148</v>
      </c>
      <c r="D11" s="202" t="str">
        <f>متره!C287</f>
        <v>اضافه بهای به ردیف های 100101  الی 100204 در صورت استفاده از فولاد ST52  کورتن دار
</v>
      </c>
      <c r="E11" s="169" t="s">
        <v>28</v>
      </c>
      <c r="F11" s="199">
        <v>22000</v>
      </c>
      <c r="G11" s="200">
        <f>خلاصه!K43</f>
        <v>57115.1</v>
      </c>
      <c r="H11" s="172">
        <f>ROUND((G11*F11),0)</f>
        <v>1256532200</v>
      </c>
      <c r="I11" s="361"/>
    </row>
    <row r="12" spans="2:9" ht="25.5" customHeight="1">
      <c r="B12" s="363"/>
      <c r="C12" s="411" t="s">
        <v>139</v>
      </c>
      <c r="D12" s="411"/>
      <c r="E12" s="411"/>
      <c r="F12" s="411"/>
      <c r="G12" s="411"/>
      <c r="H12" s="114">
        <f>SUM(H10:H11)</f>
        <v>4243651930</v>
      </c>
      <c r="I12" s="362"/>
    </row>
    <row r="13" spans="2:9" ht="19.5" customHeight="1">
      <c r="B13" s="67"/>
      <c r="C13" s="68"/>
      <c r="D13" s="69"/>
      <c r="E13" s="70"/>
      <c r="F13" s="71"/>
      <c r="G13" s="72"/>
      <c r="H13" s="73"/>
      <c r="I13" s="74"/>
    </row>
    <row r="14" spans="2:9" ht="19.5" customHeight="1">
      <c r="B14" s="67"/>
      <c r="C14" s="68"/>
      <c r="D14" s="69"/>
      <c r="E14" s="70"/>
      <c r="F14" s="71"/>
      <c r="G14" s="72"/>
      <c r="H14" s="73"/>
      <c r="I14" s="74"/>
    </row>
    <row r="15" spans="2:9" ht="19.5" customHeight="1">
      <c r="B15" s="67"/>
      <c r="C15" s="68"/>
      <c r="D15" s="69"/>
      <c r="E15" s="70"/>
      <c r="F15" s="71"/>
      <c r="G15" s="72"/>
      <c r="H15" s="73"/>
      <c r="I15" s="74"/>
    </row>
    <row r="16" spans="2:9" ht="15" customHeight="1">
      <c r="B16" s="67"/>
      <c r="C16" s="68"/>
      <c r="D16" s="69"/>
      <c r="E16" s="83"/>
      <c r="F16" s="84"/>
      <c r="G16" s="85"/>
      <c r="H16" s="86"/>
      <c r="I16" s="74"/>
    </row>
    <row r="17" spans="2:9" ht="19.5" customHeight="1">
      <c r="B17" s="402" t="s">
        <v>57</v>
      </c>
      <c r="C17" s="402"/>
      <c r="D17" s="88"/>
      <c r="E17" s="402" t="s">
        <v>77</v>
      </c>
      <c r="F17" s="402"/>
      <c r="G17" s="89"/>
      <c r="H17" s="403" t="s">
        <v>78</v>
      </c>
      <c r="I17" s="403"/>
    </row>
    <row r="18" spans="2:9" ht="19.5" customHeight="1">
      <c r="B18" s="402" t="s">
        <v>47</v>
      </c>
      <c r="C18" s="402"/>
      <c r="D18" s="90"/>
      <c r="E18" s="402" t="s">
        <v>47</v>
      </c>
      <c r="F18" s="402"/>
      <c r="G18" s="89"/>
      <c r="H18" s="87"/>
      <c r="I18" s="91" t="s">
        <v>85</v>
      </c>
    </row>
    <row r="19" spans="2:9" ht="19.5" customHeight="1">
      <c r="B19" s="75"/>
      <c r="C19" s="76"/>
      <c r="D19" s="77"/>
      <c r="E19" s="78"/>
      <c r="F19" s="79"/>
      <c r="G19" s="80"/>
      <c r="H19" s="81"/>
      <c r="I19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C12:G12"/>
    <mergeCell ref="B17:C17"/>
    <mergeCell ref="E17:F17"/>
    <mergeCell ref="H17:I17"/>
    <mergeCell ref="B18:C18"/>
    <mergeCell ref="E18:F18"/>
  </mergeCells>
  <conditionalFormatting sqref="B10:B19">
    <cfRule type="cellIs" priority="8" dxfId="0" operator="equal" stopIfTrue="1">
      <formula>0</formula>
    </cfRule>
  </conditionalFormatting>
  <conditionalFormatting sqref="F17:F18 C8:C9 C13:C19">
    <cfRule type="cellIs" priority="7" dxfId="1" operator="equal">
      <formula>#N/A</formula>
    </cfRule>
  </conditionalFormatting>
  <conditionalFormatting sqref="E17:E18 D13:D16">
    <cfRule type="cellIs" priority="6" dxfId="0" operator="equal" stopIfTrue="1">
      <formula>0</formula>
    </cfRule>
  </conditionalFormatting>
  <conditionalFormatting sqref="D11">
    <cfRule type="cellIs" priority="3" dxfId="1" operator="equal">
      <formula>0</formula>
    </cfRule>
  </conditionalFormatting>
  <conditionalFormatting sqref="B10:D11">
    <cfRule type="cellIs" priority="4" dxfId="1" operator="equal">
      <formula>0</formula>
    </cfRule>
  </conditionalFormatting>
  <conditionalFormatting sqref="C12">
    <cfRule type="cellIs" priority="2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rightToLeft="1" view="pageBreakPreview" zoomScaleSheetLayoutView="100" zoomScalePageLayoutView="0" workbookViewId="0" topLeftCell="B1">
      <selection activeCell="M11" sqref="M11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4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N9" s="58"/>
    </row>
    <row r="10" spans="2:14" ht="48" customHeight="1">
      <c r="B10" s="175">
        <v>1</v>
      </c>
      <c r="C10" s="176" t="s">
        <v>244</v>
      </c>
      <c r="D10" s="157" t="s">
        <v>245</v>
      </c>
      <c r="E10" s="175" t="s">
        <v>28</v>
      </c>
      <c r="F10" s="367" t="s">
        <v>339</v>
      </c>
      <c r="G10" s="367">
        <f>خلاصه!K44</f>
        <v>184.632</v>
      </c>
      <c r="H10" s="114">
        <f>ROUND((G10*F10),0)</f>
        <v>8733094</v>
      </c>
      <c r="I10" s="175"/>
      <c r="N10" s="58"/>
    </row>
    <row r="11" spans="2:11" ht="31.5" customHeight="1">
      <c r="B11" s="363"/>
      <c r="C11" s="411" t="s">
        <v>139</v>
      </c>
      <c r="D11" s="411"/>
      <c r="E11" s="411"/>
      <c r="F11" s="411"/>
      <c r="G11" s="411"/>
      <c r="H11" s="114">
        <f>SUM(H10)</f>
        <v>8733094</v>
      </c>
      <c r="I11" s="362"/>
      <c r="K11" s="66"/>
    </row>
    <row r="12" spans="2:9" ht="110.25" customHeight="1">
      <c r="B12" s="75"/>
      <c r="C12" s="76"/>
      <c r="D12" s="77"/>
      <c r="E12" s="78"/>
      <c r="F12" s="79"/>
      <c r="G12" s="80"/>
      <c r="H12" s="81"/>
      <c r="I12" s="74"/>
    </row>
    <row r="13" spans="2:9" ht="19.5" customHeight="1">
      <c r="B13" s="402" t="s">
        <v>57</v>
      </c>
      <c r="C13" s="402"/>
      <c r="D13" s="88"/>
      <c r="E13" s="402" t="s">
        <v>77</v>
      </c>
      <c r="F13" s="402"/>
      <c r="G13" s="89"/>
      <c r="H13" s="403" t="s">
        <v>78</v>
      </c>
      <c r="I13" s="403"/>
    </row>
    <row r="14" spans="2:9" ht="19.5" customHeight="1">
      <c r="B14" s="402" t="s">
        <v>47</v>
      </c>
      <c r="C14" s="402"/>
      <c r="D14" s="90"/>
      <c r="E14" s="402" t="s">
        <v>47</v>
      </c>
      <c r="F14" s="402"/>
      <c r="G14" s="89"/>
      <c r="H14" s="87"/>
      <c r="I14" s="91" t="s">
        <v>85</v>
      </c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C11:G11"/>
    <mergeCell ref="B13:C13"/>
    <mergeCell ref="E13:F13"/>
    <mergeCell ref="H13:I13"/>
    <mergeCell ref="B14:C14"/>
    <mergeCell ref="E14:F14"/>
  </mergeCells>
  <conditionalFormatting sqref="C8:C12">
    <cfRule type="cellIs" priority="8" dxfId="1" operator="equal">
      <formula>#N/A</formula>
    </cfRule>
  </conditionalFormatting>
  <conditionalFormatting sqref="B11:B12">
    <cfRule type="cellIs" priority="7" dxfId="0" operator="equal" stopIfTrue="1">
      <formula>0</formula>
    </cfRule>
  </conditionalFormatting>
  <conditionalFormatting sqref="D10">
    <cfRule type="cellIs" priority="4" dxfId="1" operator="equal">
      <formula>0</formula>
    </cfRule>
  </conditionalFormatting>
  <conditionalFormatting sqref="D10">
    <cfRule type="cellIs" priority="5" dxfId="1" operator="equal">
      <formula>0</formula>
    </cfRule>
  </conditionalFormatting>
  <conditionalFormatting sqref="B13:B14">
    <cfRule type="cellIs" priority="3" dxfId="0" operator="equal" stopIfTrue="1">
      <formula>0</formula>
    </cfRule>
  </conditionalFormatting>
  <conditionalFormatting sqref="F13:F14 C13:C14">
    <cfRule type="cellIs" priority="2" dxfId="1" operator="equal">
      <formula>#N/A</formula>
    </cfRule>
  </conditionalFormatting>
  <conditionalFormatting sqref="E13:E14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4"/>
  <sheetViews>
    <sheetView rightToLeft="1"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9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</row>
    <row r="10" spans="2:9" ht="51.75">
      <c r="B10" s="207">
        <v>1</v>
      </c>
      <c r="C10" s="207">
        <v>120102</v>
      </c>
      <c r="D10" s="202" t="s">
        <v>86</v>
      </c>
      <c r="E10" s="169" t="s">
        <v>74</v>
      </c>
      <c r="F10" s="199">
        <v>776500</v>
      </c>
      <c r="G10" s="200">
        <f>خلاصه!K45</f>
        <v>162.03900000000002</v>
      </c>
      <c r="H10" s="114">
        <f aca="true" t="shared" si="0" ref="H10:H24">ROUND((G10*F10),0)</f>
        <v>125823284</v>
      </c>
      <c r="I10" s="361"/>
    </row>
    <row r="11" spans="2:9" ht="60" customHeight="1">
      <c r="B11" s="207">
        <f>1+B10</f>
        <v>2</v>
      </c>
      <c r="C11" s="207">
        <v>120105</v>
      </c>
      <c r="D11" s="166" t="s">
        <v>271</v>
      </c>
      <c r="E11" s="169" t="s">
        <v>74</v>
      </c>
      <c r="F11" s="199">
        <v>984000</v>
      </c>
      <c r="G11" s="200">
        <f>خلاصه!K47</f>
        <v>1858.325</v>
      </c>
      <c r="H11" s="114">
        <f t="shared" si="0"/>
        <v>1828591800</v>
      </c>
      <c r="I11" s="361"/>
    </row>
    <row r="12" spans="2:9" ht="60" customHeight="1">
      <c r="B12" s="207">
        <f>1+B11</f>
        <v>3</v>
      </c>
      <c r="C12" s="207">
        <v>120104</v>
      </c>
      <c r="D12" s="166" t="s">
        <v>533</v>
      </c>
      <c r="E12" s="169" t="s">
        <v>74</v>
      </c>
      <c r="F12" s="199">
        <v>918000</v>
      </c>
      <c r="G12" s="200">
        <f>خلاصه!K46</f>
        <v>127.875</v>
      </c>
      <c r="H12" s="114">
        <f t="shared" si="0"/>
        <v>117389250</v>
      </c>
      <c r="I12" s="361"/>
    </row>
    <row r="13" spans="2:9" ht="59.25" customHeight="1">
      <c r="B13" s="207">
        <f>1+B12</f>
        <v>4</v>
      </c>
      <c r="C13" s="351" t="s">
        <v>119</v>
      </c>
      <c r="D13" s="166" t="s">
        <v>120</v>
      </c>
      <c r="E13" s="169" t="s">
        <v>74</v>
      </c>
      <c r="F13" s="199">
        <v>1101000</v>
      </c>
      <c r="G13" s="200">
        <f>خلاصه!K48</f>
        <v>322.8932</v>
      </c>
      <c r="H13" s="114">
        <f t="shared" si="0"/>
        <v>355505413</v>
      </c>
      <c r="I13" s="361"/>
    </row>
    <row r="14" spans="2:9" ht="59.25" customHeight="1">
      <c r="B14" s="207">
        <f aca="true" t="shared" si="1" ref="B14:B24">1+B13</f>
        <v>5</v>
      </c>
      <c r="C14" s="207">
        <v>120302</v>
      </c>
      <c r="D14" s="166" t="s">
        <v>490</v>
      </c>
      <c r="E14" s="169" t="s">
        <v>74</v>
      </c>
      <c r="F14" s="199">
        <v>98600</v>
      </c>
      <c r="G14" s="200">
        <f>خلاصه!K49</f>
        <v>561.85</v>
      </c>
      <c r="H14" s="114">
        <f t="shared" si="0"/>
        <v>55398410</v>
      </c>
      <c r="I14" s="361"/>
    </row>
    <row r="15" spans="2:9" ht="59.25" customHeight="1">
      <c r="B15" s="207">
        <f t="shared" si="1"/>
        <v>6</v>
      </c>
      <c r="C15" s="207">
        <v>120303</v>
      </c>
      <c r="D15" s="166" t="s">
        <v>494</v>
      </c>
      <c r="E15" s="169" t="s">
        <v>74</v>
      </c>
      <c r="F15" s="199">
        <v>184000</v>
      </c>
      <c r="G15" s="200">
        <f>خلاصه!K50</f>
        <v>247.5932</v>
      </c>
      <c r="H15" s="114">
        <f t="shared" si="0"/>
        <v>45557149</v>
      </c>
      <c r="I15" s="361"/>
    </row>
    <row r="16" spans="2:9" ht="57.75" customHeight="1">
      <c r="B16" s="207">
        <f t="shared" si="1"/>
        <v>7</v>
      </c>
      <c r="C16" s="351" t="s">
        <v>121</v>
      </c>
      <c r="D16" s="206" t="s">
        <v>122</v>
      </c>
      <c r="E16" s="169" t="s">
        <v>74</v>
      </c>
      <c r="F16" s="199">
        <v>128500</v>
      </c>
      <c r="G16" s="200">
        <f>خلاصه!K51</f>
        <v>1825.3175</v>
      </c>
      <c r="H16" s="114">
        <f t="shared" si="0"/>
        <v>234553299</v>
      </c>
      <c r="I16" s="361"/>
    </row>
    <row r="17" spans="2:9" ht="42.75" customHeight="1">
      <c r="B17" s="207">
        <f t="shared" si="1"/>
        <v>8</v>
      </c>
      <c r="C17" s="351" t="s">
        <v>123</v>
      </c>
      <c r="D17" s="206" t="s">
        <v>124</v>
      </c>
      <c r="E17" s="169" t="s">
        <v>74</v>
      </c>
      <c r="F17" s="199">
        <v>34100</v>
      </c>
      <c r="G17" s="200">
        <f>خلاصه!K52</f>
        <v>322.8932</v>
      </c>
      <c r="H17" s="114">
        <f t="shared" si="0"/>
        <v>11010658</v>
      </c>
      <c r="I17" s="361"/>
    </row>
    <row r="18" spans="2:9" ht="42.75" customHeight="1">
      <c r="B18" s="207">
        <f t="shared" si="1"/>
        <v>9</v>
      </c>
      <c r="C18" s="351" t="s">
        <v>233</v>
      </c>
      <c r="D18" s="156" t="s">
        <v>234</v>
      </c>
      <c r="E18" s="169" t="s">
        <v>28</v>
      </c>
      <c r="F18" s="199">
        <v>23449</v>
      </c>
      <c r="G18" s="200">
        <f>خلاصه!K53</f>
        <v>152.685274</v>
      </c>
      <c r="H18" s="114">
        <f t="shared" si="0"/>
        <v>3580317</v>
      </c>
      <c r="I18" s="361"/>
    </row>
    <row r="19" spans="2:12" ht="35.25" thickBot="1">
      <c r="B19" s="207">
        <f t="shared" si="1"/>
        <v>10</v>
      </c>
      <c r="C19" s="351" t="s">
        <v>7</v>
      </c>
      <c r="D19" s="206" t="s">
        <v>88</v>
      </c>
      <c r="E19" s="169" t="s">
        <v>28</v>
      </c>
      <c r="F19" s="199">
        <v>1</v>
      </c>
      <c r="G19" s="200">
        <f>خلاصه!K54</f>
        <v>627474.72</v>
      </c>
      <c r="H19" s="114">
        <f t="shared" si="0"/>
        <v>627475</v>
      </c>
      <c r="I19" s="361"/>
      <c r="L19" s="94"/>
    </row>
    <row r="20" spans="2:12" ht="35.25" thickTop="1">
      <c r="B20" s="207">
        <f t="shared" si="1"/>
        <v>11</v>
      </c>
      <c r="C20" s="207">
        <v>120703</v>
      </c>
      <c r="D20" s="206" t="s">
        <v>515</v>
      </c>
      <c r="E20" s="169" t="s">
        <v>28</v>
      </c>
      <c r="F20" s="199">
        <v>1300</v>
      </c>
      <c r="G20" s="200">
        <f>خلاصه!K55</f>
        <v>3897.5</v>
      </c>
      <c r="H20" s="114">
        <f t="shared" si="0"/>
        <v>5066750</v>
      </c>
      <c r="I20" s="361"/>
      <c r="L20" s="93"/>
    </row>
    <row r="21" spans="2:9" ht="51.75">
      <c r="B21" s="207">
        <f t="shared" si="1"/>
        <v>12</v>
      </c>
      <c r="C21" s="207">
        <v>120801</v>
      </c>
      <c r="D21" s="202" t="s">
        <v>43</v>
      </c>
      <c r="E21" s="195" t="s">
        <v>75</v>
      </c>
      <c r="F21" s="199">
        <v>7220</v>
      </c>
      <c r="G21" s="200">
        <f>خلاصه!K56</f>
        <v>48928.43</v>
      </c>
      <c r="H21" s="114">
        <f t="shared" si="0"/>
        <v>353263265</v>
      </c>
      <c r="I21" s="361"/>
    </row>
    <row r="22" spans="2:9" ht="23.25">
      <c r="B22" s="207">
        <f t="shared" si="1"/>
        <v>13</v>
      </c>
      <c r="C22" s="207">
        <v>120904</v>
      </c>
      <c r="D22" s="156" t="s">
        <v>236</v>
      </c>
      <c r="E22" s="169" t="s">
        <v>28</v>
      </c>
      <c r="F22" s="199">
        <v>45000</v>
      </c>
      <c r="G22" s="200">
        <f>خلاصه!K57</f>
        <v>65.43654599999999</v>
      </c>
      <c r="H22" s="114">
        <f t="shared" si="0"/>
        <v>2944645</v>
      </c>
      <c r="I22" s="361"/>
    </row>
    <row r="23" spans="2:9" ht="34.5">
      <c r="B23" s="207">
        <f t="shared" si="1"/>
        <v>14</v>
      </c>
      <c r="C23" s="207">
        <v>121001</v>
      </c>
      <c r="D23" s="182" t="s">
        <v>61</v>
      </c>
      <c r="E23" s="195" t="s">
        <v>75</v>
      </c>
      <c r="F23" s="199">
        <v>3080</v>
      </c>
      <c r="G23" s="200">
        <f>خلاصه!K58</f>
        <v>28912.246740000006</v>
      </c>
      <c r="H23" s="114">
        <f t="shared" si="0"/>
        <v>89049720</v>
      </c>
      <c r="I23" s="361"/>
    </row>
    <row r="24" spans="2:9" ht="28.5">
      <c r="B24" s="207">
        <f t="shared" si="1"/>
        <v>15</v>
      </c>
      <c r="C24" s="351" t="s">
        <v>126</v>
      </c>
      <c r="D24" s="196" t="s">
        <v>127</v>
      </c>
      <c r="E24" s="195" t="s">
        <v>75</v>
      </c>
      <c r="F24" s="199">
        <v>2720</v>
      </c>
      <c r="G24" s="200">
        <f>خلاصه!K59</f>
        <v>43368.37011000001</v>
      </c>
      <c r="H24" s="114">
        <f t="shared" si="0"/>
        <v>117961967</v>
      </c>
      <c r="I24" s="361"/>
    </row>
    <row r="25" spans="2:9" ht="28.5" customHeight="1">
      <c r="B25" s="363"/>
      <c r="C25" s="411" t="s">
        <v>139</v>
      </c>
      <c r="D25" s="411"/>
      <c r="E25" s="411"/>
      <c r="F25" s="411"/>
      <c r="G25" s="411"/>
      <c r="H25" s="114">
        <f>SUM(H10:H24)</f>
        <v>3346323402</v>
      </c>
      <c r="I25" s="362"/>
    </row>
    <row r="26" spans="2:9" ht="28.5" customHeight="1">
      <c r="B26" s="67"/>
      <c r="C26" s="95"/>
      <c r="D26" s="96"/>
      <c r="E26" s="70"/>
      <c r="F26" s="71"/>
      <c r="G26" s="72"/>
      <c r="H26" s="73"/>
      <c r="I26" s="74"/>
    </row>
    <row r="27" spans="2:9" ht="28.5" customHeight="1">
      <c r="B27" s="67"/>
      <c r="C27" s="95"/>
      <c r="D27" s="96"/>
      <c r="E27" s="70"/>
      <c r="F27" s="71"/>
      <c r="G27" s="72"/>
      <c r="H27" s="73"/>
      <c r="I27" s="74"/>
    </row>
    <row r="28" spans="2:9" ht="24.75" customHeight="1">
      <c r="B28" s="67"/>
      <c r="C28" s="97"/>
      <c r="D28" s="98"/>
      <c r="E28" s="70"/>
      <c r="F28" s="71"/>
      <c r="G28" s="72"/>
      <c r="H28" s="73"/>
      <c r="I28" s="74"/>
    </row>
    <row r="29" spans="2:9" ht="19.5" customHeight="1">
      <c r="B29" s="67"/>
      <c r="C29" s="68"/>
      <c r="D29" s="69"/>
      <c r="E29" s="70"/>
      <c r="F29" s="71"/>
      <c r="G29" s="72"/>
      <c r="H29" s="73"/>
      <c r="I29" s="74"/>
    </row>
    <row r="30" spans="2:9" ht="19.5" customHeight="1">
      <c r="B30" s="67"/>
      <c r="C30" s="68"/>
      <c r="D30" s="69"/>
      <c r="E30" s="70"/>
      <c r="F30" s="71"/>
      <c r="G30" s="72"/>
      <c r="H30" s="73"/>
      <c r="I30" s="74"/>
    </row>
    <row r="31" spans="2:9" ht="15" customHeight="1">
      <c r="B31" s="67"/>
      <c r="C31" s="68"/>
      <c r="D31" s="69"/>
      <c r="E31" s="83"/>
      <c r="F31" s="84"/>
      <c r="G31" s="85"/>
      <c r="H31" s="86"/>
      <c r="I31" s="74"/>
    </row>
    <row r="32" spans="2:9" ht="19.5" customHeight="1">
      <c r="B32" s="402" t="s">
        <v>57</v>
      </c>
      <c r="C32" s="402"/>
      <c r="D32" s="88"/>
      <c r="E32" s="402" t="s">
        <v>77</v>
      </c>
      <c r="F32" s="402"/>
      <c r="G32" s="89"/>
      <c r="H32" s="403" t="s">
        <v>78</v>
      </c>
      <c r="I32" s="403"/>
    </row>
    <row r="33" spans="2:9" ht="19.5" customHeight="1">
      <c r="B33" s="402" t="s">
        <v>47</v>
      </c>
      <c r="C33" s="402"/>
      <c r="D33" s="90"/>
      <c r="E33" s="402" t="s">
        <v>47</v>
      </c>
      <c r="F33" s="402"/>
      <c r="G33" s="89"/>
      <c r="H33" s="87"/>
      <c r="I33" s="91" t="s">
        <v>85</v>
      </c>
    </row>
    <row r="34" spans="2:9" ht="19.5" customHeight="1">
      <c r="B34" s="75"/>
      <c r="C34" s="76"/>
      <c r="D34" s="77"/>
      <c r="E34" s="78"/>
      <c r="F34" s="79"/>
      <c r="G34" s="80"/>
      <c r="H34" s="81"/>
      <c r="I34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32:C32"/>
    <mergeCell ref="E32:F32"/>
    <mergeCell ref="H32:I32"/>
    <mergeCell ref="B33:C33"/>
    <mergeCell ref="E33:F33"/>
    <mergeCell ref="C25:G25"/>
  </mergeCells>
  <conditionalFormatting sqref="B25:B34 D29:D31">
    <cfRule type="cellIs" priority="23" dxfId="0" operator="equal" stopIfTrue="1">
      <formula>0</formula>
    </cfRule>
  </conditionalFormatting>
  <conditionalFormatting sqref="F32:F33 C8:C9 C29:C34">
    <cfRule type="cellIs" priority="22" dxfId="1" operator="equal">
      <formula>#N/A</formula>
    </cfRule>
  </conditionalFormatting>
  <conditionalFormatting sqref="E32:E33">
    <cfRule type="cellIs" priority="21" dxfId="0" operator="equal" stopIfTrue="1">
      <formula>0</formula>
    </cfRule>
  </conditionalFormatting>
  <conditionalFormatting sqref="D26">
    <cfRule type="cellIs" priority="19" dxfId="1" operator="equal">
      <formula>0</formula>
    </cfRule>
  </conditionalFormatting>
  <conditionalFormatting sqref="D27">
    <cfRule type="cellIs" priority="18" dxfId="1" operator="equal">
      <formula>0</formula>
    </cfRule>
  </conditionalFormatting>
  <conditionalFormatting sqref="D28">
    <cfRule type="cellIs" priority="17" dxfId="1" operator="equal">
      <formula>0</formula>
    </cfRule>
  </conditionalFormatting>
  <conditionalFormatting sqref="D10 D19:D21">
    <cfRule type="cellIs" priority="13" dxfId="0" operator="equal" stopIfTrue="1">
      <formula>0</formula>
    </cfRule>
  </conditionalFormatting>
  <conditionalFormatting sqref="D11:D15">
    <cfRule type="cellIs" priority="11" dxfId="1" operator="equal">
      <formula>0</formula>
    </cfRule>
  </conditionalFormatting>
  <conditionalFormatting sqref="D16">
    <cfRule type="cellIs" priority="8" dxfId="1" operator="equal">
      <formula>0</formula>
    </cfRule>
  </conditionalFormatting>
  <conditionalFormatting sqref="D17">
    <cfRule type="cellIs" priority="7" dxfId="1" operator="equal">
      <formula>0</formula>
    </cfRule>
  </conditionalFormatting>
  <conditionalFormatting sqref="D24">
    <cfRule type="cellIs" priority="6" dxfId="1" operator="equal">
      <formula>0</formula>
    </cfRule>
  </conditionalFormatting>
  <conditionalFormatting sqref="C25">
    <cfRule type="cellIs" priority="4" dxfId="1" operator="equal">
      <formula>#N/A</formula>
    </cfRule>
  </conditionalFormatting>
  <conditionalFormatting sqref="D18">
    <cfRule type="cellIs" priority="3" dxfId="1" operator="equal">
      <formula>0</formula>
    </cfRule>
  </conditionalFormatting>
  <conditionalFormatting sqref="D22">
    <cfRule type="cellIs" priority="2" dxfId="1" operator="equal">
      <formula>0</formula>
    </cfRule>
  </conditionalFormatting>
  <conditionalFormatting sqref="B10:C24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rightToLeft="1" view="pageBreakPreview" zoomScaleSheetLayoutView="100" zoomScalePageLayoutView="0" workbookViewId="0" topLeftCell="B1">
      <selection activeCell="M13" sqref="M13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 thickBo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 thickTop="1">
      <c r="B8" s="413" t="s">
        <v>0</v>
      </c>
      <c r="C8" s="178" t="s">
        <v>62</v>
      </c>
      <c r="D8" s="415" t="s">
        <v>21</v>
      </c>
      <c r="E8" s="416" t="s">
        <v>1</v>
      </c>
      <c r="F8" s="179" t="s">
        <v>70</v>
      </c>
      <c r="G8" s="417" t="s">
        <v>26</v>
      </c>
      <c r="H8" s="179" t="s">
        <v>72</v>
      </c>
      <c r="I8" s="418" t="s">
        <v>23</v>
      </c>
    </row>
    <row r="9" spans="2:14" ht="17.25" customHeight="1">
      <c r="B9" s="414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19"/>
      <c r="N9" s="58"/>
    </row>
    <row r="10" spans="2:14" ht="17.25" customHeight="1">
      <c r="B10" s="180">
        <v>1</v>
      </c>
      <c r="C10" s="176" t="s">
        <v>243</v>
      </c>
      <c r="D10" s="156" t="s">
        <v>252</v>
      </c>
      <c r="E10" s="175" t="s">
        <v>73</v>
      </c>
      <c r="F10" s="209" t="s">
        <v>340</v>
      </c>
      <c r="G10" s="210">
        <f>خلاصه!K60</f>
        <v>836.342</v>
      </c>
      <c r="H10" s="114">
        <f>ROUND((G10*F10),0)</f>
        <v>29188336</v>
      </c>
      <c r="I10" s="181"/>
      <c r="N10" s="58"/>
    </row>
    <row r="11" spans="2:11" ht="31.5" customHeight="1" thickBot="1">
      <c r="B11" s="173"/>
      <c r="C11" s="412" t="s">
        <v>139</v>
      </c>
      <c r="D11" s="412"/>
      <c r="E11" s="412"/>
      <c r="F11" s="412"/>
      <c r="G11" s="412"/>
      <c r="H11" s="184">
        <f>SUM(H10)</f>
        <v>29188336</v>
      </c>
      <c r="I11" s="174"/>
      <c r="K11" s="66"/>
    </row>
    <row r="12" spans="2:9" ht="19.5" customHeight="1" thickTop="1">
      <c r="B12" s="75"/>
      <c r="C12" s="76"/>
      <c r="D12" s="77"/>
      <c r="E12" s="78"/>
      <c r="F12" s="79"/>
      <c r="G12" s="80"/>
      <c r="H12" s="81"/>
      <c r="I12" s="74"/>
    </row>
    <row r="15" ht="70.5" customHeight="1"/>
    <row r="16" spans="2:9" ht="19.5" customHeight="1">
      <c r="B16" s="402" t="s">
        <v>57</v>
      </c>
      <c r="C16" s="402"/>
      <c r="D16" s="88"/>
      <c r="E16" s="402" t="s">
        <v>77</v>
      </c>
      <c r="F16" s="402"/>
      <c r="G16" s="89"/>
      <c r="H16" s="403" t="s">
        <v>78</v>
      </c>
      <c r="I16" s="403"/>
    </row>
    <row r="17" spans="2:9" ht="19.5" customHeight="1">
      <c r="B17" s="402" t="s">
        <v>47</v>
      </c>
      <c r="C17" s="402"/>
      <c r="D17" s="90"/>
      <c r="E17" s="402" t="s">
        <v>47</v>
      </c>
      <c r="F17" s="402"/>
      <c r="G17" s="89"/>
      <c r="H17" s="87"/>
      <c r="I17" s="91" t="s">
        <v>85</v>
      </c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6:C16"/>
    <mergeCell ref="E16:F16"/>
    <mergeCell ref="H16:I16"/>
    <mergeCell ref="B17:C17"/>
    <mergeCell ref="E17:F17"/>
    <mergeCell ref="C11:G11"/>
  </mergeCells>
  <conditionalFormatting sqref="C8:C12">
    <cfRule type="cellIs" priority="7" dxfId="1" operator="equal">
      <formula>#N/A</formula>
    </cfRule>
  </conditionalFormatting>
  <conditionalFormatting sqref="B11:B12">
    <cfRule type="cellIs" priority="6" dxfId="0" operator="equal" stopIfTrue="1">
      <formula>0</formula>
    </cfRule>
  </conditionalFormatting>
  <conditionalFormatting sqref="D10">
    <cfRule type="cellIs" priority="4" dxfId="1" operator="equal">
      <formula>0</formula>
    </cfRule>
  </conditionalFormatting>
  <conditionalFormatting sqref="B16:B17">
    <cfRule type="cellIs" priority="3" dxfId="0" operator="equal" stopIfTrue="1">
      <formula>0</formula>
    </cfRule>
  </conditionalFormatting>
  <conditionalFormatting sqref="F16:F17 C16:C17">
    <cfRule type="cellIs" priority="2" dxfId="1" operator="equal">
      <formula>#N/A</formula>
    </cfRule>
  </conditionalFormatting>
  <conditionalFormatting sqref="E16:E17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rightToLeft="1"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4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N9" s="58"/>
    </row>
    <row r="10" spans="2:14" ht="43.5" customHeight="1">
      <c r="B10" s="175">
        <v>1</v>
      </c>
      <c r="C10" s="176" t="s">
        <v>248</v>
      </c>
      <c r="D10" s="156" t="s">
        <v>249</v>
      </c>
      <c r="E10" s="175"/>
      <c r="F10" s="211" t="s">
        <v>341</v>
      </c>
      <c r="G10" s="212">
        <f>خلاصه!K61</f>
        <v>17</v>
      </c>
      <c r="H10" s="114">
        <f>ROUND((G10*F10),0)</f>
        <v>13260000</v>
      </c>
      <c r="I10" s="175"/>
      <c r="N10" s="58"/>
    </row>
    <row r="11" spans="2:14" ht="45.75" customHeight="1">
      <c r="B11" s="175">
        <f>1+B10</f>
        <v>2</v>
      </c>
      <c r="C11" s="176" t="s">
        <v>229</v>
      </c>
      <c r="D11" s="156" t="s">
        <v>230</v>
      </c>
      <c r="E11" s="175"/>
      <c r="F11" s="211" t="s">
        <v>342</v>
      </c>
      <c r="G11" s="212">
        <f>خلاصه!K62</f>
        <v>57115.1</v>
      </c>
      <c r="H11" s="114">
        <f>ROUND((G11*F11),0)</f>
        <v>125082069</v>
      </c>
      <c r="I11" s="175"/>
      <c r="N11" s="93"/>
    </row>
    <row r="12" spans="2:14" ht="57" customHeight="1">
      <c r="B12" s="175">
        <f>1+B11</f>
        <v>3</v>
      </c>
      <c r="C12" s="176" t="s">
        <v>231</v>
      </c>
      <c r="D12" s="156" t="s">
        <v>232</v>
      </c>
      <c r="E12" s="175"/>
      <c r="F12" s="211" t="s">
        <v>343</v>
      </c>
      <c r="G12" s="212">
        <f>خلاصه!K63</f>
        <v>57115.1</v>
      </c>
      <c r="H12" s="114">
        <f>ROUND((G12*F12),0)</f>
        <v>205614360</v>
      </c>
      <c r="I12" s="175"/>
      <c r="N12" s="93"/>
    </row>
    <row r="13" spans="2:11" ht="31.5" customHeight="1">
      <c r="B13" s="363"/>
      <c r="C13" s="420" t="s">
        <v>139</v>
      </c>
      <c r="D13" s="420"/>
      <c r="E13" s="420"/>
      <c r="F13" s="420"/>
      <c r="G13" s="420"/>
      <c r="H13" s="114">
        <f>SUM(H10:H12)</f>
        <v>343956429</v>
      </c>
      <c r="I13" s="362"/>
      <c r="K13" s="66"/>
    </row>
    <row r="14" spans="2:9" ht="19.5" customHeight="1">
      <c r="B14" s="75"/>
      <c r="C14" s="76"/>
      <c r="D14" s="77"/>
      <c r="E14" s="78"/>
      <c r="F14" s="79"/>
      <c r="G14" s="80"/>
      <c r="H14" s="81"/>
      <c r="I14" s="74"/>
    </row>
    <row r="17" ht="73.5" customHeight="1"/>
    <row r="18" spans="2:9" ht="30.75" customHeight="1">
      <c r="B18" s="402" t="s">
        <v>57</v>
      </c>
      <c r="C18" s="402"/>
      <c r="D18" s="88"/>
      <c r="E18" s="402" t="s">
        <v>77</v>
      </c>
      <c r="F18" s="402"/>
      <c r="G18" s="89"/>
      <c r="H18" s="403" t="s">
        <v>78</v>
      </c>
      <c r="I18" s="403"/>
    </row>
    <row r="19" spans="2:9" ht="30.75" customHeight="1">
      <c r="B19" s="402" t="s">
        <v>47</v>
      </c>
      <c r="C19" s="402"/>
      <c r="D19" s="90"/>
      <c r="E19" s="402" t="s">
        <v>47</v>
      </c>
      <c r="F19" s="402"/>
      <c r="G19" s="89"/>
      <c r="H19" s="87"/>
      <c r="I19" s="91" t="s">
        <v>85</v>
      </c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8:C18"/>
    <mergeCell ref="E18:F18"/>
    <mergeCell ref="H18:I18"/>
    <mergeCell ref="B19:C19"/>
    <mergeCell ref="E19:F19"/>
    <mergeCell ref="C13:G13"/>
  </mergeCells>
  <conditionalFormatting sqref="C8:C14">
    <cfRule type="cellIs" priority="9" dxfId="1" operator="equal">
      <formula>#N/A</formula>
    </cfRule>
  </conditionalFormatting>
  <conditionalFormatting sqref="B13:B14">
    <cfRule type="cellIs" priority="8" dxfId="0" operator="equal" stopIfTrue="1">
      <formula>0</formula>
    </cfRule>
  </conditionalFormatting>
  <conditionalFormatting sqref="D10">
    <cfRule type="cellIs" priority="6" dxfId="1" operator="equal">
      <formula>0</formula>
    </cfRule>
  </conditionalFormatting>
  <conditionalFormatting sqref="D12">
    <cfRule type="cellIs" priority="4" dxfId="1" operator="equal">
      <formula>0</formula>
    </cfRule>
  </conditionalFormatting>
  <conditionalFormatting sqref="D11">
    <cfRule type="cellIs" priority="5" dxfId="1" operator="equal">
      <formula>0</formula>
    </cfRule>
  </conditionalFormatting>
  <conditionalFormatting sqref="E18:E19">
    <cfRule type="cellIs" priority="1" dxfId="0" operator="equal" stopIfTrue="1">
      <formula>0</formula>
    </cfRule>
  </conditionalFormatting>
  <conditionalFormatting sqref="B18:B19">
    <cfRule type="cellIs" priority="3" dxfId="0" operator="equal" stopIfTrue="1">
      <formula>0</formula>
    </cfRule>
  </conditionalFormatting>
  <conditionalFormatting sqref="F18:F19 C18:C19">
    <cfRule type="cellIs" priority="2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"/>
  <sheetViews>
    <sheetView rightToLeft="1" tabSelected="1" view="pageBreakPreview" zoomScaleSheetLayoutView="100" zoomScalePageLayoutView="0" workbookViewId="0" topLeftCell="B1">
      <selection activeCell="D12" sqref="D12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9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</row>
    <row r="10" spans="2:11" ht="38.25" customHeight="1">
      <c r="B10" s="366">
        <v>1</v>
      </c>
      <c r="C10" s="208">
        <v>200101</v>
      </c>
      <c r="D10" s="202" t="s">
        <v>48</v>
      </c>
      <c r="E10" s="195" t="s">
        <v>76</v>
      </c>
      <c r="F10" s="199">
        <v>1150</v>
      </c>
      <c r="G10" s="200">
        <f>خلاصه!K64</f>
        <v>33759.44</v>
      </c>
      <c r="H10" s="114">
        <f>ROUND((G10*F10),0)</f>
        <v>38823356</v>
      </c>
      <c r="I10" s="361"/>
      <c r="K10" s="125"/>
    </row>
    <row r="11" spans="2:11" ht="34.5">
      <c r="B11" s="366">
        <f>1+B10</f>
        <v>2</v>
      </c>
      <c r="C11" s="208">
        <v>200102</v>
      </c>
      <c r="D11" s="202" t="s">
        <v>49</v>
      </c>
      <c r="E11" s="195" t="s">
        <v>76</v>
      </c>
      <c r="F11" s="199">
        <v>775</v>
      </c>
      <c r="G11" s="200">
        <f>خلاصه!K65</f>
        <v>56265.73</v>
      </c>
      <c r="H11" s="114">
        <f>ROUND((G11*F11),0)</f>
        <v>43605941</v>
      </c>
      <c r="I11" s="361"/>
      <c r="K11" s="125"/>
    </row>
    <row r="12" spans="2:11" ht="34.5">
      <c r="B12" s="366">
        <f>1+B11</f>
        <v>3</v>
      </c>
      <c r="C12" s="208">
        <v>200103</v>
      </c>
      <c r="D12" s="202" t="s">
        <v>56</v>
      </c>
      <c r="E12" s="195" t="s">
        <v>76</v>
      </c>
      <c r="F12" s="199">
        <v>490</v>
      </c>
      <c r="G12" s="200">
        <f>خلاصه!K66</f>
        <v>46019.46</v>
      </c>
      <c r="H12" s="114">
        <f>ROUND((G12*F12),0)</f>
        <v>22549535</v>
      </c>
      <c r="I12" s="361"/>
      <c r="K12" s="125"/>
    </row>
    <row r="13" spans="2:11" ht="34.5">
      <c r="B13" s="366">
        <f>1+B12</f>
        <v>4</v>
      </c>
      <c r="C13" s="208">
        <v>200104</v>
      </c>
      <c r="D13" s="202" t="s">
        <v>132</v>
      </c>
      <c r="E13" s="195" t="s">
        <v>76</v>
      </c>
      <c r="F13" s="199">
        <v>400</v>
      </c>
      <c r="G13" s="200">
        <f>خلاصه!K67</f>
        <v>11096.060000000001</v>
      </c>
      <c r="H13" s="114">
        <f>ROUND((G13*F13),0)</f>
        <v>4438424</v>
      </c>
      <c r="I13" s="361"/>
      <c r="K13" s="125"/>
    </row>
    <row r="14" spans="2:11" ht="34.5">
      <c r="B14" s="366"/>
      <c r="C14" s="208">
        <v>200105</v>
      </c>
      <c r="D14" s="202" t="s">
        <v>344</v>
      </c>
      <c r="E14" s="195" t="s">
        <v>76</v>
      </c>
      <c r="F14" s="199">
        <v>345</v>
      </c>
      <c r="G14" s="200">
        <f>خلاصه!K68</f>
        <v>13178.939999999999</v>
      </c>
      <c r="H14" s="114">
        <f>ROUND((G14*F14),0)</f>
        <v>4546734</v>
      </c>
      <c r="I14" s="361"/>
      <c r="K14" s="125"/>
    </row>
    <row r="15" spans="2:11" ht="30.75" customHeight="1">
      <c r="B15" s="363"/>
      <c r="C15" s="411" t="s">
        <v>139</v>
      </c>
      <c r="D15" s="411"/>
      <c r="E15" s="411"/>
      <c r="F15" s="411"/>
      <c r="G15" s="411"/>
      <c r="H15" s="114">
        <f>SUM(H10:H14)</f>
        <v>113963990</v>
      </c>
      <c r="I15" s="362"/>
      <c r="K15" s="66"/>
    </row>
    <row r="16" spans="2:11" ht="19.5" customHeight="1">
      <c r="B16" s="67"/>
      <c r="C16" s="68"/>
      <c r="D16" s="69"/>
      <c r="E16" s="70"/>
      <c r="F16" s="71"/>
      <c r="G16" s="72"/>
      <c r="H16" s="73"/>
      <c r="I16" s="74"/>
      <c r="K16" s="66"/>
    </row>
    <row r="17" spans="2:11" ht="19.5" customHeight="1">
      <c r="B17" s="67"/>
      <c r="C17" s="68"/>
      <c r="D17" s="69"/>
      <c r="E17" s="70"/>
      <c r="F17" s="71"/>
      <c r="G17" s="72"/>
      <c r="H17" s="73"/>
      <c r="I17" s="74"/>
      <c r="K17" s="66"/>
    </row>
    <row r="18" spans="2:11" ht="19.5" customHeight="1">
      <c r="B18" s="67"/>
      <c r="C18" s="68"/>
      <c r="D18" s="69"/>
      <c r="E18" s="70"/>
      <c r="F18" s="71"/>
      <c r="G18" s="72"/>
      <c r="H18" s="73"/>
      <c r="I18" s="74"/>
      <c r="K18" s="66"/>
    </row>
    <row r="19" spans="2:9" ht="15" customHeight="1">
      <c r="B19" s="67"/>
      <c r="C19" s="68"/>
      <c r="D19" s="69"/>
      <c r="E19" s="83"/>
      <c r="F19" s="84"/>
      <c r="G19" s="85"/>
      <c r="H19" s="86"/>
      <c r="I19" s="74"/>
    </row>
    <row r="20" spans="2:9" ht="19.5" customHeight="1">
      <c r="B20" s="402" t="s">
        <v>57</v>
      </c>
      <c r="C20" s="402"/>
      <c r="D20" s="88"/>
      <c r="E20" s="402" t="s">
        <v>77</v>
      </c>
      <c r="F20" s="402"/>
      <c r="G20" s="89"/>
      <c r="H20" s="403" t="s">
        <v>78</v>
      </c>
      <c r="I20" s="403"/>
    </row>
    <row r="21" spans="2:9" ht="19.5" customHeight="1">
      <c r="B21" s="402" t="s">
        <v>47</v>
      </c>
      <c r="C21" s="402"/>
      <c r="D21" s="90"/>
      <c r="E21" s="402" t="s">
        <v>47</v>
      </c>
      <c r="F21" s="402"/>
      <c r="G21" s="89"/>
      <c r="H21" s="87"/>
      <c r="I21" s="91" t="s">
        <v>85</v>
      </c>
    </row>
    <row r="22" spans="2:9" ht="19.5" customHeight="1">
      <c r="B22" s="75"/>
      <c r="C22" s="76"/>
      <c r="D22" s="77"/>
      <c r="E22" s="78"/>
      <c r="F22" s="79"/>
      <c r="G22" s="80"/>
      <c r="H22" s="81"/>
      <c r="I22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20:C20"/>
    <mergeCell ref="E20:F20"/>
    <mergeCell ref="H20:I20"/>
    <mergeCell ref="B21:C21"/>
    <mergeCell ref="E21:F21"/>
    <mergeCell ref="C15:G15"/>
  </mergeCells>
  <conditionalFormatting sqref="B10:B22">
    <cfRule type="cellIs" priority="8" dxfId="0" operator="equal" stopIfTrue="1">
      <formula>0</formula>
    </cfRule>
  </conditionalFormatting>
  <conditionalFormatting sqref="F20:F21 C8:C9 C16:C22">
    <cfRule type="cellIs" priority="7" dxfId="1" operator="equal">
      <formula>#N/A</formula>
    </cfRule>
  </conditionalFormatting>
  <conditionalFormatting sqref="E20:E21 D16:D19">
    <cfRule type="cellIs" priority="6" dxfId="0" operator="equal" stopIfTrue="1">
      <formula>0</formula>
    </cfRule>
  </conditionalFormatting>
  <conditionalFormatting sqref="D10:D11 D13:D14">
    <cfRule type="cellIs" priority="5" dxfId="0" operator="equal" stopIfTrue="1">
      <formula>0</formula>
    </cfRule>
  </conditionalFormatting>
  <conditionalFormatting sqref="C10:C11 C13:C14">
    <cfRule type="cellIs" priority="4" dxfId="1" operator="equal">
      <formula>#N/A</formula>
    </cfRule>
  </conditionalFormatting>
  <conditionalFormatting sqref="D12">
    <cfRule type="cellIs" priority="3" dxfId="0" operator="equal" stopIfTrue="1">
      <formula>0</formula>
    </cfRule>
  </conditionalFormatting>
  <conditionalFormatting sqref="C12">
    <cfRule type="cellIs" priority="2" dxfId="1" operator="equal">
      <formula>#N/A</formula>
    </cfRule>
  </conditionalFormatting>
  <conditionalFormatting sqref="C15">
    <cfRule type="cellIs" priority="1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rightToLeft="1" view="pageBreakPreview" zoomScale="70" zoomScaleSheetLayoutView="70" zoomScalePageLayoutView="0" workbookViewId="0" topLeftCell="A1">
      <selection activeCell="O16" sqref="O16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7.421875" style="51" customWidth="1"/>
    <col min="7" max="7" width="19.7109375" style="50" customWidth="1"/>
    <col min="8" max="8" width="10.28125" style="51" customWidth="1"/>
    <col min="9" max="9" width="15.00390625" style="51" customWidth="1"/>
    <col min="10" max="10" width="22.57421875" style="51" customWidth="1"/>
    <col min="11" max="11" width="1.421875" style="51" customWidth="1"/>
    <col min="12" max="12" width="11.28125" style="51" customWidth="1"/>
    <col min="13" max="16384" width="9.140625" style="51" customWidth="1"/>
  </cols>
  <sheetData>
    <row r="1" spans="2:10" ht="4.5" customHeight="1">
      <c r="B1" s="75"/>
      <c r="C1" s="76"/>
      <c r="D1" s="77"/>
      <c r="E1" s="78"/>
      <c r="F1" s="79"/>
      <c r="G1" s="80"/>
      <c r="H1" s="81"/>
      <c r="I1" s="81"/>
      <c r="J1" s="74"/>
    </row>
    <row r="2" spans="2:13" ht="4.5" customHeight="1">
      <c r="B2" s="75"/>
      <c r="C2" s="76"/>
      <c r="D2" s="77"/>
      <c r="E2" s="78"/>
      <c r="F2" s="79"/>
      <c r="G2" s="80"/>
      <c r="H2" s="81"/>
      <c r="I2" s="81"/>
      <c r="J2" s="99"/>
      <c r="L2" s="421"/>
      <c r="M2" s="421"/>
    </row>
    <row r="3" spans="1:13" ht="4.5" customHeight="1">
      <c r="A3" s="45"/>
      <c r="B3" s="46"/>
      <c r="C3" s="47"/>
      <c r="D3" s="48"/>
      <c r="E3" s="49"/>
      <c r="F3" s="49"/>
      <c r="L3" s="421"/>
      <c r="M3" s="421"/>
    </row>
    <row r="4" spans="1:13" ht="15" customHeight="1">
      <c r="A4" s="45"/>
      <c r="B4" s="47"/>
      <c r="C4" s="47"/>
      <c r="D4" s="20" t="s">
        <v>605</v>
      </c>
      <c r="E4" s="405" t="s">
        <v>84</v>
      </c>
      <c r="F4" s="405"/>
      <c r="G4" s="405"/>
      <c r="H4" s="52"/>
      <c r="I4" s="52"/>
      <c r="L4" s="421"/>
      <c r="M4" s="421"/>
    </row>
    <row r="5" spans="1:10" ht="15" customHeight="1">
      <c r="A5" s="45"/>
      <c r="B5" s="47"/>
      <c r="C5" s="47"/>
      <c r="D5" s="20" t="s">
        <v>607</v>
      </c>
      <c r="E5" s="405"/>
      <c r="F5" s="405"/>
      <c r="G5" s="405"/>
      <c r="H5" s="53"/>
      <c r="I5" s="53"/>
      <c r="J5" s="54" t="str">
        <f>فصل1!I3</f>
        <v>صورت کارکرد موقت شماره 5</v>
      </c>
    </row>
    <row r="6" spans="1:10" ht="15" customHeight="1">
      <c r="A6" s="45"/>
      <c r="B6" s="47"/>
      <c r="C6" s="47"/>
      <c r="D6" s="20" t="s">
        <v>606</v>
      </c>
      <c r="E6" s="55" t="s">
        <v>599</v>
      </c>
      <c r="F6" s="55"/>
      <c r="G6" s="56"/>
      <c r="H6" s="54"/>
      <c r="I6" s="54"/>
      <c r="J6" s="57" t="str">
        <f>فصل1!I4</f>
        <v>تا تاريخ : 1397/03/15</v>
      </c>
    </row>
    <row r="7" spans="1:10" ht="15" customHeight="1">
      <c r="A7" s="45"/>
      <c r="B7" s="47"/>
      <c r="C7" s="47"/>
      <c r="D7" s="20" t="s">
        <v>608</v>
      </c>
      <c r="E7" s="406"/>
      <c r="F7" s="406"/>
      <c r="G7" s="406"/>
      <c r="H7" s="406"/>
      <c r="I7" s="406"/>
      <c r="J7" s="406"/>
    </row>
    <row r="8" spans="1:10" ht="9.75" customHeight="1">
      <c r="A8" s="45"/>
      <c r="B8" s="59"/>
      <c r="C8" s="60"/>
      <c r="D8" s="60"/>
      <c r="E8" s="406"/>
      <c r="F8" s="406"/>
      <c r="G8" s="406"/>
      <c r="H8" s="406"/>
      <c r="I8" s="406"/>
      <c r="J8" s="406"/>
    </row>
    <row r="9" spans="1:10" ht="19.5" customHeight="1">
      <c r="A9" s="45"/>
      <c r="B9" s="61"/>
      <c r="C9" s="107"/>
      <c r="D9" s="108"/>
      <c r="E9" s="109"/>
      <c r="F9" s="109"/>
      <c r="G9" s="110"/>
      <c r="H9" s="109"/>
      <c r="I9" s="109"/>
      <c r="J9" s="111" t="s">
        <v>79</v>
      </c>
    </row>
    <row r="10" spans="2:10" ht="17.25" customHeight="1">
      <c r="B10" s="407" t="s">
        <v>0</v>
      </c>
      <c r="C10" s="422" t="s">
        <v>80</v>
      </c>
      <c r="D10" s="422"/>
      <c r="E10" s="422"/>
      <c r="F10" s="422"/>
      <c r="G10" s="422" t="s">
        <v>83</v>
      </c>
      <c r="H10" s="422"/>
      <c r="I10" s="422"/>
      <c r="J10" s="422"/>
    </row>
    <row r="11" spans="2:10" ht="17.25" customHeight="1">
      <c r="B11" s="407"/>
      <c r="C11" s="422"/>
      <c r="D11" s="422"/>
      <c r="E11" s="422"/>
      <c r="F11" s="422"/>
      <c r="G11" s="422"/>
      <c r="H11" s="422"/>
      <c r="I11" s="422"/>
      <c r="J11" s="422"/>
    </row>
    <row r="12" spans="2:10" ht="17.25" customHeight="1">
      <c r="B12" s="407"/>
      <c r="C12" s="422"/>
      <c r="D12" s="422"/>
      <c r="E12" s="422"/>
      <c r="F12" s="422"/>
      <c r="G12" s="112" t="s">
        <v>151</v>
      </c>
      <c r="H12" s="112" t="s">
        <v>152</v>
      </c>
      <c r="I12" s="112" t="s">
        <v>162</v>
      </c>
      <c r="J12" s="112" t="s">
        <v>163</v>
      </c>
    </row>
    <row r="13" spans="2:10" ht="24.75" customHeight="1">
      <c r="B13" s="363">
        <v>1</v>
      </c>
      <c r="C13" s="425" t="s">
        <v>153</v>
      </c>
      <c r="D13" s="425"/>
      <c r="E13" s="425"/>
      <c r="F13" s="425"/>
      <c r="G13" s="114">
        <f>فصل1!H12</f>
        <v>565160261</v>
      </c>
      <c r="H13" s="115"/>
      <c r="I13" s="116">
        <v>1.07</v>
      </c>
      <c r="J13" s="114">
        <f>(H13+G13)*I13</f>
        <v>604721479.27</v>
      </c>
    </row>
    <row r="14" spans="2:10" ht="24.75" customHeight="1">
      <c r="B14" s="363">
        <f aca="true" t="shared" si="0" ref="B14:B26">B13+1</f>
        <v>2</v>
      </c>
      <c r="C14" s="423" t="s">
        <v>154</v>
      </c>
      <c r="D14" s="423"/>
      <c r="E14" s="423"/>
      <c r="F14" s="423"/>
      <c r="G14" s="114">
        <f>فصل2!H14</f>
        <v>93397368.2575</v>
      </c>
      <c r="H14" s="115"/>
      <c r="I14" s="116">
        <v>1.07</v>
      </c>
      <c r="J14" s="114">
        <f aca="true" t="shared" si="1" ref="J14:J25">(H14+G14)*I14</f>
        <v>99935184.035525</v>
      </c>
    </row>
    <row r="15" spans="2:10" ht="24.75" customHeight="1">
      <c r="B15" s="363">
        <f t="shared" si="0"/>
        <v>3</v>
      </c>
      <c r="C15" s="423" t="s">
        <v>155</v>
      </c>
      <c r="D15" s="423"/>
      <c r="E15" s="423"/>
      <c r="F15" s="423"/>
      <c r="G15" s="114">
        <f>'فصل 3'!H20</f>
        <v>2102539786</v>
      </c>
      <c r="H15" s="115"/>
      <c r="I15" s="116">
        <v>1.07</v>
      </c>
      <c r="J15" s="114">
        <f t="shared" si="1"/>
        <v>2249717571.02</v>
      </c>
    </row>
    <row r="16" spans="2:10" ht="24.75" customHeight="1">
      <c r="B16" s="363">
        <f t="shared" si="0"/>
        <v>4</v>
      </c>
      <c r="C16" s="423" t="s">
        <v>156</v>
      </c>
      <c r="D16" s="423"/>
      <c r="E16" s="423"/>
      <c r="F16" s="423"/>
      <c r="G16" s="114">
        <f>'فصل 5'!H16</f>
        <v>404653727</v>
      </c>
      <c r="H16" s="115"/>
      <c r="I16" s="116">
        <v>1.07</v>
      </c>
      <c r="J16" s="114">
        <f t="shared" si="1"/>
        <v>432979487.89000005</v>
      </c>
    </row>
    <row r="17" spans="2:10" ht="24.75" customHeight="1">
      <c r="B17" s="363">
        <f t="shared" si="0"/>
        <v>5</v>
      </c>
      <c r="C17" s="423" t="s">
        <v>345</v>
      </c>
      <c r="D17" s="423"/>
      <c r="E17" s="423"/>
      <c r="F17" s="423"/>
      <c r="G17" s="114">
        <f>'فصل 6'!H12</f>
        <v>0</v>
      </c>
      <c r="H17" s="115"/>
      <c r="I17" s="116">
        <v>1.07</v>
      </c>
      <c r="J17" s="114">
        <f t="shared" si="1"/>
        <v>0</v>
      </c>
    </row>
    <row r="18" spans="2:10" ht="24.75" customHeight="1">
      <c r="B18" s="363">
        <f t="shared" si="0"/>
        <v>6</v>
      </c>
      <c r="C18" s="423" t="s">
        <v>157</v>
      </c>
      <c r="D18" s="423"/>
      <c r="E18" s="423"/>
      <c r="F18" s="423"/>
      <c r="G18" s="114">
        <f>'فصل 8'!H14</f>
        <v>689947656</v>
      </c>
      <c r="H18" s="115"/>
      <c r="I18" s="116">
        <v>1.07</v>
      </c>
      <c r="J18" s="114">
        <f t="shared" si="1"/>
        <v>738243991.9200001</v>
      </c>
    </row>
    <row r="19" spans="2:10" ht="27" customHeight="1">
      <c r="B19" s="363">
        <f t="shared" si="0"/>
        <v>7</v>
      </c>
      <c r="C19" s="423" t="s">
        <v>158</v>
      </c>
      <c r="D19" s="423"/>
      <c r="E19" s="423"/>
      <c r="F19" s="423"/>
      <c r="G19" s="114">
        <f>'فصل 9'!H14</f>
        <v>529874448</v>
      </c>
      <c r="H19" s="117"/>
      <c r="I19" s="116">
        <v>1.07</v>
      </c>
      <c r="J19" s="114">
        <f t="shared" si="1"/>
        <v>566965659.36</v>
      </c>
    </row>
    <row r="20" spans="2:10" ht="27" customHeight="1">
      <c r="B20" s="363">
        <f t="shared" si="0"/>
        <v>8</v>
      </c>
      <c r="C20" s="423" t="s">
        <v>159</v>
      </c>
      <c r="D20" s="423"/>
      <c r="E20" s="423"/>
      <c r="F20" s="423"/>
      <c r="G20" s="114">
        <f>'فصل 10'!H12</f>
        <v>4243651930</v>
      </c>
      <c r="H20" s="117"/>
      <c r="I20" s="116">
        <v>1.1</v>
      </c>
      <c r="J20" s="114">
        <f t="shared" si="1"/>
        <v>4668017123</v>
      </c>
    </row>
    <row r="21" spans="2:10" ht="27" customHeight="1">
      <c r="B21" s="363">
        <f t="shared" si="0"/>
        <v>9</v>
      </c>
      <c r="C21" s="423" t="s">
        <v>511</v>
      </c>
      <c r="D21" s="423"/>
      <c r="E21" s="423"/>
      <c r="F21" s="423"/>
      <c r="G21" s="114">
        <f>'فصل 11'!H11</f>
        <v>8733094</v>
      </c>
      <c r="H21" s="117"/>
      <c r="I21" s="116">
        <v>1.07</v>
      </c>
      <c r="J21" s="114">
        <f t="shared" si="1"/>
        <v>9344410.58</v>
      </c>
    </row>
    <row r="22" spans="2:10" ht="27" customHeight="1">
      <c r="B22" s="363">
        <f t="shared" si="0"/>
        <v>10</v>
      </c>
      <c r="C22" s="423" t="s">
        <v>160</v>
      </c>
      <c r="D22" s="423"/>
      <c r="E22" s="423"/>
      <c r="F22" s="423"/>
      <c r="G22" s="114">
        <f>'فصل 12'!H25</f>
        <v>3346323402</v>
      </c>
      <c r="H22" s="117"/>
      <c r="I22" s="116">
        <v>1.07</v>
      </c>
      <c r="J22" s="114">
        <f t="shared" si="1"/>
        <v>3580566040.1400003</v>
      </c>
    </row>
    <row r="23" spans="2:10" ht="27" customHeight="1">
      <c r="B23" s="363">
        <f t="shared" si="0"/>
        <v>11</v>
      </c>
      <c r="C23" s="423" t="s">
        <v>346</v>
      </c>
      <c r="D23" s="423"/>
      <c r="E23" s="423"/>
      <c r="F23" s="423"/>
      <c r="G23" s="114">
        <f>'فصل 16'!H11</f>
        <v>29188336</v>
      </c>
      <c r="H23" s="117"/>
      <c r="I23" s="352">
        <v>1.085</v>
      </c>
      <c r="J23" s="114">
        <f>(H23+G23)*I23</f>
        <v>31669344.56</v>
      </c>
    </row>
    <row r="24" spans="2:10" ht="27" customHeight="1">
      <c r="B24" s="363">
        <f t="shared" si="0"/>
        <v>12</v>
      </c>
      <c r="C24" s="423" t="s">
        <v>347</v>
      </c>
      <c r="D24" s="423"/>
      <c r="E24" s="423"/>
      <c r="F24" s="423"/>
      <c r="G24" s="114">
        <f>'فصل 19'!H13</f>
        <v>343956429</v>
      </c>
      <c r="H24" s="117"/>
      <c r="I24" s="116">
        <v>1.07</v>
      </c>
      <c r="J24" s="114">
        <f>(H24+G24)*I24</f>
        <v>368033379.03000003</v>
      </c>
    </row>
    <row r="25" spans="2:10" ht="27" customHeight="1">
      <c r="B25" s="363">
        <f t="shared" si="0"/>
        <v>13</v>
      </c>
      <c r="C25" s="423" t="s">
        <v>161</v>
      </c>
      <c r="D25" s="423"/>
      <c r="E25" s="423"/>
      <c r="F25" s="423"/>
      <c r="G25" s="114">
        <f>'فصل 20'!H15</f>
        <v>113963990</v>
      </c>
      <c r="H25" s="117"/>
      <c r="I25" s="116">
        <v>1.07</v>
      </c>
      <c r="J25" s="114">
        <f t="shared" si="1"/>
        <v>121941469.30000001</v>
      </c>
    </row>
    <row r="26" spans="2:10" ht="24.75" customHeight="1">
      <c r="B26" s="363">
        <f t="shared" si="0"/>
        <v>14</v>
      </c>
      <c r="C26" s="423" t="s">
        <v>164</v>
      </c>
      <c r="D26" s="423"/>
      <c r="E26" s="423"/>
      <c r="F26" s="423"/>
      <c r="G26" s="113"/>
      <c r="H26" s="113"/>
      <c r="I26" s="113"/>
      <c r="J26" s="114">
        <f>SUM(J13:J25)</f>
        <v>13472135140.105526</v>
      </c>
    </row>
    <row r="27" spans="2:10" ht="24.75" customHeight="1">
      <c r="B27" s="424"/>
      <c r="C27" s="424"/>
      <c r="D27" s="424"/>
      <c r="E27" s="424"/>
      <c r="F27" s="424"/>
      <c r="G27" s="424"/>
      <c r="H27" s="424"/>
      <c r="I27" s="364"/>
      <c r="J27" s="36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spans="2:10" ht="19.5">
      <c r="B38" s="402" t="s">
        <v>57</v>
      </c>
      <c r="C38" s="402"/>
      <c r="D38" s="88"/>
      <c r="E38" s="402" t="s">
        <v>77</v>
      </c>
      <c r="F38" s="402"/>
      <c r="G38" s="89"/>
      <c r="H38" s="403" t="s">
        <v>78</v>
      </c>
      <c r="I38" s="403"/>
      <c r="J38" s="403"/>
    </row>
    <row r="39" spans="2:10" ht="19.5">
      <c r="B39" s="402" t="s">
        <v>47</v>
      </c>
      <c r="C39" s="402"/>
      <c r="D39" s="90"/>
      <c r="E39" s="402" t="s">
        <v>47</v>
      </c>
      <c r="F39" s="402"/>
      <c r="G39" s="89"/>
      <c r="H39" s="87"/>
      <c r="I39" s="87"/>
      <c r="J39" s="91" t="s">
        <v>85</v>
      </c>
    </row>
  </sheetData>
  <sheetProtection/>
  <mergeCells count="26">
    <mergeCell ref="B38:C38"/>
    <mergeCell ref="E38:F38"/>
    <mergeCell ref="H38:J38"/>
    <mergeCell ref="B39:C39"/>
    <mergeCell ref="E39:F39"/>
    <mergeCell ref="C16:F16"/>
    <mergeCell ref="C18:F18"/>
    <mergeCell ref="C26:F26"/>
    <mergeCell ref="C19:F19"/>
    <mergeCell ref="C20:F20"/>
    <mergeCell ref="C25:F25"/>
    <mergeCell ref="B27:H27"/>
    <mergeCell ref="B10:B12"/>
    <mergeCell ref="C13:F13"/>
    <mergeCell ref="C14:F14"/>
    <mergeCell ref="C15:F15"/>
    <mergeCell ref="C23:F23"/>
    <mergeCell ref="C24:F24"/>
    <mergeCell ref="L2:M4"/>
    <mergeCell ref="E4:G5"/>
    <mergeCell ref="E7:J8"/>
    <mergeCell ref="G10:J11"/>
    <mergeCell ref="C10:F12"/>
    <mergeCell ref="C22:F22"/>
    <mergeCell ref="C17:F17"/>
    <mergeCell ref="C21:F21"/>
  </mergeCells>
  <conditionalFormatting sqref="C10 C13 G10 F38:F39 C38:C39 C1:C2">
    <cfRule type="cellIs" priority="2" dxfId="1" operator="equal">
      <formula>#N/A</formula>
    </cfRule>
  </conditionalFormatting>
  <conditionalFormatting sqref="E38:E39 B38:B39 B1:B2 B13:B27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450"/>
  <sheetViews>
    <sheetView showGridLines="0" rightToLeft="1" view="pageBreakPreview" zoomScale="70" zoomScaleNormal="70" zoomScaleSheetLayoutView="70" workbookViewId="0" topLeftCell="A1">
      <selection activeCell="F8" sqref="F8"/>
    </sheetView>
  </sheetViews>
  <sheetFormatPr defaultColWidth="9.140625" defaultRowHeight="24.75" customHeight="1"/>
  <cols>
    <col min="1" max="1" width="4.7109375" style="16" customWidth="1"/>
    <col min="2" max="2" width="12.7109375" style="16" customWidth="1"/>
    <col min="3" max="3" width="38.7109375" style="10" customWidth="1"/>
    <col min="4" max="4" width="7.57421875" style="10" customWidth="1"/>
    <col min="5" max="5" width="6.7109375" style="10" customWidth="1"/>
    <col min="6" max="6" width="12.7109375" style="42" customWidth="1"/>
    <col min="7" max="7" width="11.7109375" style="42" customWidth="1"/>
    <col min="8" max="8" width="9.8515625" style="11" customWidth="1"/>
    <col min="9" max="9" width="11.7109375" style="11" customWidth="1"/>
    <col min="10" max="10" width="13.7109375" style="11" customWidth="1"/>
    <col min="11" max="11" width="23.57421875" style="3" customWidth="1"/>
    <col min="12" max="16" width="9.140625" style="4" customWidth="1"/>
    <col min="17" max="17" width="6.8515625" style="4" customWidth="1"/>
    <col min="18" max="20" width="9.140625" style="4" customWidth="1"/>
    <col min="21" max="21" width="6.57421875" style="5" customWidth="1"/>
    <col min="22" max="22" width="9.421875" style="5" customWidth="1"/>
    <col min="23" max="16384" width="9.140625" style="5" customWidth="1"/>
  </cols>
  <sheetData>
    <row r="1" spans="1:11" s="12" customFormat="1" ht="6" customHeight="1">
      <c r="A1" s="118"/>
      <c r="B1" s="119"/>
      <c r="C1" s="120"/>
      <c r="D1" s="384" t="s">
        <v>50</v>
      </c>
      <c r="E1" s="384"/>
      <c r="F1" s="384"/>
      <c r="G1" s="384"/>
      <c r="H1" s="384"/>
      <c r="I1" s="121"/>
      <c r="J1" s="121"/>
      <c r="K1" s="282"/>
    </row>
    <row r="2" spans="1:11" s="12" customFormat="1" ht="17.25" customHeight="1">
      <c r="A2" s="118"/>
      <c r="B2" s="122" t="s">
        <v>601</v>
      </c>
      <c r="C2" s="122"/>
      <c r="D2" s="384"/>
      <c r="E2" s="384"/>
      <c r="F2" s="384"/>
      <c r="G2" s="384"/>
      <c r="H2" s="384"/>
      <c r="I2" s="121"/>
      <c r="J2" s="121"/>
      <c r="K2" s="282"/>
    </row>
    <row r="3" spans="1:11" s="12" customFormat="1" ht="17.25" customHeight="1">
      <c r="A3" s="118"/>
      <c r="B3" s="122" t="s">
        <v>603</v>
      </c>
      <c r="C3" s="122"/>
      <c r="D3" s="384"/>
      <c r="E3" s="384"/>
      <c r="F3" s="384"/>
      <c r="G3" s="384"/>
      <c r="H3" s="384"/>
      <c r="I3" s="121"/>
      <c r="J3" s="121"/>
      <c r="K3" s="283" t="s">
        <v>548</v>
      </c>
    </row>
    <row r="4" spans="1:11" s="12" customFormat="1" ht="17.25" customHeight="1">
      <c r="A4" s="118"/>
      <c r="B4" s="122" t="s">
        <v>602</v>
      </c>
      <c r="C4" s="122"/>
      <c r="D4" s="447" t="s">
        <v>599</v>
      </c>
      <c r="E4" s="448"/>
      <c r="F4" s="448"/>
      <c r="G4" s="448"/>
      <c r="H4" s="449"/>
      <c r="I4" s="123"/>
      <c r="J4" s="123"/>
      <c r="K4" s="355" t="s">
        <v>598</v>
      </c>
    </row>
    <row r="5" spans="1:11" s="12" customFormat="1" ht="17.25" customHeight="1">
      <c r="A5" s="118"/>
      <c r="B5" s="122" t="s">
        <v>604</v>
      </c>
      <c r="C5" s="122"/>
      <c r="D5" s="385" t="s">
        <v>600</v>
      </c>
      <c r="E5" s="385"/>
      <c r="F5" s="385"/>
      <c r="G5" s="385"/>
      <c r="H5" s="385"/>
      <c r="I5" s="385"/>
      <c r="J5" s="385"/>
      <c r="K5" s="385"/>
    </row>
    <row r="6" spans="1:11" ht="21" customHeight="1">
      <c r="A6" s="375" t="s">
        <v>27</v>
      </c>
      <c r="B6" s="124" t="s">
        <v>62</v>
      </c>
      <c r="C6" s="377" t="s">
        <v>21</v>
      </c>
      <c r="D6" s="379" t="s">
        <v>2</v>
      </c>
      <c r="E6" s="377" t="s">
        <v>1</v>
      </c>
      <c r="F6" s="377" t="s">
        <v>3</v>
      </c>
      <c r="G6" s="377" t="s">
        <v>4</v>
      </c>
      <c r="H6" s="379" t="s">
        <v>22</v>
      </c>
      <c r="I6" s="383" t="s">
        <v>33</v>
      </c>
      <c r="J6" s="383"/>
      <c r="K6" s="386" t="s">
        <v>23</v>
      </c>
    </row>
    <row r="7" spans="1:20" s="7" customFormat="1" ht="21" customHeight="1">
      <c r="A7" s="376"/>
      <c r="B7" s="126" t="s">
        <v>63</v>
      </c>
      <c r="C7" s="378"/>
      <c r="D7" s="380"/>
      <c r="E7" s="378"/>
      <c r="F7" s="378"/>
      <c r="G7" s="378"/>
      <c r="H7" s="380"/>
      <c r="I7" s="128" t="s">
        <v>34</v>
      </c>
      <c r="J7" s="127" t="s">
        <v>35</v>
      </c>
      <c r="K7" s="387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27.75" customHeight="1">
      <c r="A8" s="130" t="s">
        <v>167</v>
      </c>
      <c r="B8" s="130" t="s">
        <v>134</v>
      </c>
      <c r="C8" s="131" t="s">
        <v>175</v>
      </c>
      <c r="D8" s="132"/>
      <c r="E8" s="132"/>
      <c r="F8" s="133"/>
      <c r="G8" s="133"/>
      <c r="H8" s="133"/>
      <c r="I8" s="133"/>
      <c r="J8" s="134"/>
      <c r="K8" s="284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4.75" customHeight="1">
      <c r="A9" s="130"/>
      <c r="B9" s="130"/>
      <c r="C9" s="135" t="s">
        <v>265</v>
      </c>
      <c r="D9" s="136">
        <v>1</v>
      </c>
      <c r="E9" s="132" t="s">
        <v>6</v>
      </c>
      <c r="F9" s="132"/>
      <c r="G9" s="133"/>
      <c r="H9" s="133"/>
      <c r="I9" s="133">
        <v>34.47</v>
      </c>
      <c r="J9" s="134"/>
      <c r="K9" s="285" t="s">
        <v>176</v>
      </c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4.75" customHeight="1">
      <c r="A10" s="130"/>
      <c r="B10" s="130"/>
      <c r="C10" s="135" t="s">
        <v>348</v>
      </c>
      <c r="D10" s="136">
        <v>2</v>
      </c>
      <c r="E10" s="132" t="s">
        <v>6</v>
      </c>
      <c r="F10" s="132">
        <v>14.5</v>
      </c>
      <c r="G10" s="133">
        <v>0.5</v>
      </c>
      <c r="H10" s="133">
        <v>0.1</v>
      </c>
      <c r="I10" s="133">
        <f>H10*G10*F10*D10</f>
        <v>1.4500000000000002</v>
      </c>
      <c r="J10" s="134"/>
      <c r="K10" s="285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24.75" customHeight="1">
      <c r="A11" s="130"/>
      <c r="B11" s="130"/>
      <c r="C11" s="135" t="s">
        <v>349</v>
      </c>
      <c r="D11" s="136">
        <v>1</v>
      </c>
      <c r="E11" s="132" t="s">
        <v>6</v>
      </c>
      <c r="F11" s="132">
        <v>14.5</v>
      </c>
      <c r="G11" s="133">
        <v>7.2</v>
      </c>
      <c r="H11" s="133">
        <v>0.1</v>
      </c>
      <c r="I11" s="133">
        <f>H11*G11*F11*D11</f>
        <v>10.440000000000001</v>
      </c>
      <c r="J11" s="134"/>
      <c r="K11" s="285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4.75" customHeight="1">
      <c r="A12" s="130"/>
      <c r="B12" s="130"/>
      <c r="C12" s="135" t="s">
        <v>350</v>
      </c>
      <c r="D12" s="136">
        <v>3</v>
      </c>
      <c r="E12" s="132" t="s">
        <v>6</v>
      </c>
      <c r="F12" s="132">
        <v>6</v>
      </c>
      <c r="G12" s="133">
        <v>1.5</v>
      </c>
      <c r="H12" s="133">
        <v>1</v>
      </c>
      <c r="I12" s="133">
        <f>H12*G12*F12*D12</f>
        <v>27</v>
      </c>
      <c r="J12" s="134"/>
      <c r="K12" s="285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24.75" customHeight="1">
      <c r="A13" s="130"/>
      <c r="B13" s="130"/>
      <c r="C13" s="135" t="s">
        <v>350</v>
      </c>
      <c r="D13" s="136">
        <v>1</v>
      </c>
      <c r="E13" s="132" t="s">
        <v>6</v>
      </c>
      <c r="F13" s="132">
        <v>1</v>
      </c>
      <c r="G13" s="133">
        <v>1.5</v>
      </c>
      <c r="H13" s="133">
        <v>1</v>
      </c>
      <c r="I13" s="133">
        <f>H13*G13*F13*D13</f>
        <v>1.5</v>
      </c>
      <c r="J13" s="134"/>
      <c r="K13" s="285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39" customHeight="1">
      <c r="A14" s="130"/>
      <c r="B14" s="130"/>
      <c r="C14" s="135" t="s">
        <v>508</v>
      </c>
      <c r="D14" s="136">
        <v>3</v>
      </c>
      <c r="E14" s="136" t="s">
        <v>6</v>
      </c>
      <c r="F14" s="136">
        <v>6</v>
      </c>
      <c r="G14" s="136">
        <v>3.59</v>
      </c>
      <c r="H14" s="136"/>
      <c r="I14" s="133">
        <f>G14*F14*D14</f>
        <v>64.62</v>
      </c>
      <c r="J14" s="135"/>
      <c r="K14" s="339" t="s">
        <v>351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36" customHeight="1">
      <c r="A15" s="130"/>
      <c r="B15" s="130"/>
      <c r="C15" s="135" t="s">
        <v>508</v>
      </c>
      <c r="D15" s="136">
        <v>1</v>
      </c>
      <c r="E15" s="136" t="s">
        <v>6</v>
      </c>
      <c r="F15" s="136">
        <v>1</v>
      </c>
      <c r="G15" s="136">
        <v>3.59</v>
      </c>
      <c r="H15" s="136"/>
      <c r="I15" s="133">
        <f>G15*F15*D15</f>
        <v>3.59</v>
      </c>
      <c r="J15" s="135"/>
      <c r="K15" s="339" t="s">
        <v>351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24.75" customHeight="1">
      <c r="A16" s="130">
        <f>IF(B16=0,0,COUNTIF(J16:J$67,"&gt;0")+1)</f>
        <v>0</v>
      </c>
      <c r="B16" s="130"/>
      <c r="C16" s="135"/>
      <c r="D16" s="135"/>
      <c r="E16" s="135"/>
      <c r="F16" s="135"/>
      <c r="G16" s="135"/>
      <c r="H16" s="135"/>
      <c r="I16" s="135"/>
      <c r="J16" s="137">
        <f>SUM(I9:I15)</f>
        <v>143.07000000000002</v>
      </c>
      <c r="K16" s="339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24.75" customHeight="1">
      <c r="A17" s="130" t="s">
        <v>267</v>
      </c>
      <c r="B17" s="130" t="s">
        <v>89</v>
      </c>
      <c r="C17" s="131" t="s">
        <v>90</v>
      </c>
      <c r="D17" s="136"/>
      <c r="E17" s="132"/>
      <c r="F17" s="132"/>
      <c r="G17" s="133"/>
      <c r="H17" s="133"/>
      <c r="I17" s="133"/>
      <c r="J17" s="137"/>
      <c r="K17" s="339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24.75" customHeight="1">
      <c r="A18" s="130"/>
      <c r="B18" s="135"/>
      <c r="C18" s="135" t="s">
        <v>266</v>
      </c>
      <c r="D18" s="136">
        <v>1</v>
      </c>
      <c r="E18" s="136" t="s">
        <v>6</v>
      </c>
      <c r="F18" s="132"/>
      <c r="G18" s="133"/>
      <c r="H18" s="133"/>
      <c r="I18" s="133">
        <v>5.88</v>
      </c>
      <c r="J18" s="137"/>
      <c r="K18" s="339" t="s">
        <v>176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24.75" customHeight="1">
      <c r="A19" s="130"/>
      <c r="B19" s="135"/>
      <c r="C19" s="135" t="s">
        <v>352</v>
      </c>
      <c r="D19" s="136">
        <v>1</v>
      </c>
      <c r="E19" s="136" t="s">
        <v>6</v>
      </c>
      <c r="F19" s="133">
        <v>14.5</v>
      </c>
      <c r="G19" s="133">
        <v>0.6</v>
      </c>
      <c r="H19" s="133">
        <v>0.9</v>
      </c>
      <c r="I19" s="133">
        <f aca="true" t="shared" si="0" ref="I19:I25">H19*G19*F19*D19</f>
        <v>7.83</v>
      </c>
      <c r="J19" s="133"/>
      <c r="K19" s="339" t="s">
        <v>357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24.75" customHeight="1">
      <c r="A20" s="130"/>
      <c r="B20" s="135"/>
      <c r="C20" s="135" t="s">
        <v>352</v>
      </c>
      <c r="D20" s="136">
        <v>1</v>
      </c>
      <c r="E20" s="136" t="s">
        <v>6</v>
      </c>
      <c r="F20" s="133">
        <v>14.5</v>
      </c>
      <c r="G20" s="133">
        <v>0.45</v>
      </c>
      <c r="H20" s="133">
        <v>0.5</v>
      </c>
      <c r="I20" s="133">
        <f t="shared" si="0"/>
        <v>3.2625</v>
      </c>
      <c r="J20" s="133"/>
      <c r="K20" s="339" t="s">
        <v>358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24.75" customHeight="1">
      <c r="A21" s="130"/>
      <c r="B21" s="135"/>
      <c r="C21" s="135" t="s">
        <v>356</v>
      </c>
      <c r="D21" s="136">
        <v>1</v>
      </c>
      <c r="E21" s="136" t="s">
        <v>6</v>
      </c>
      <c r="F21" s="133">
        <v>14.5</v>
      </c>
      <c r="G21" s="133">
        <v>7</v>
      </c>
      <c r="H21" s="133">
        <v>0.6</v>
      </c>
      <c r="I21" s="133">
        <f t="shared" si="0"/>
        <v>60.900000000000006</v>
      </c>
      <c r="J21" s="133"/>
      <c r="K21" s="339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24.75" customHeight="1">
      <c r="A22" s="130"/>
      <c r="B22" s="135"/>
      <c r="C22" s="135" t="s">
        <v>355</v>
      </c>
      <c r="D22" s="136">
        <v>5</v>
      </c>
      <c r="E22" s="136" t="s">
        <v>6</v>
      </c>
      <c r="F22" s="133">
        <v>0.5</v>
      </c>
      <c r="G22" s="133">
        <v>7</v>
      </c>
      <c r="H22" s="133">
        <v>2.5</v>
      </c>
      <c r="I22" s="133">
        <f t="shared" si="0"/>
        <v>43.75</v>
      </c>
      <c r="J22" s="133"/>
      <c r="K22" s="285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24.75" customHeight="1">
      <c r="A23" s="130"/>
      <c r="B23" s="135"/>
      <c r="C23" s="135" t="s">
        <v>354</v>
      </c>
      <c r="D23" s="136">
        <v>1</v>
      </c>
      <c r="E23" s="136" t="s">
        <v>6</v>
      </c>
      <c r="F23" s="133">
        <v>11.25</v>
      </c>
      <c r="G23" s="133">
        <v>7</v>
      </c>
      <c r="H23" s="133">
        <v>0.5</v>
      </c>
      <c r="I23" s="133">
        <f t="shared" si="0"/>
        <v>39.375</v>
      </c>
      <c r="J23" s="133"/>
      <c r="K23" s="285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24.75" customHeight="1">
      <c r="A24" s="130"/>
      <c r="B24" s="135"/>
      <c r="C24" s="135" t="s">
        <v>353</v>
      </c>
      <c r="D24" s="136">
        <v>2</v>
      </c>
      <c r="E24" s="136" t="s">
        <v>6</v>
      </c>
      <c r="F24" s="133">
        <v>11.25</v>
      </c>
      <c r="G24" s="133">
        <v>0.4</v>
      </c>
      <c r="H24" s="133">
        <v>0.75</v>
      </c>
      <c r="I24" s="133">
        <f t="shared" si="0"/>
        <v>6.750000000000001</v>
      </c>
      <c r="J24" s="133"/>
      <c r="K24" s="285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24.75" customHeight="1">
      <c r="A25" s="130"/>
      <c r="B25" s="135"/>
      <c r="C25" s="135" t="s">
        <v>521</v>
      </c>
      <c r="D25" s="136">
        <v>1</v>
      </c>
      <c r="E25" s="136" t="s">
        <v>6</v>
      </c>
      <c r="F25" s="133">
        <v>6</v>
      </c>
      <c r="G25" s="133">
        <v>3.14</v>
      </c>
      <c r="H25" s="133">
        <v>0.3</v>
      </c>
      <c r="I25" s="133">
        <f t="shared" si="0"/>
        <v>5.651999999999999</v>
      </c>
      <c r="J25" s="133"/>
      <c r="K25" s="339" t="s">
        <v>522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s="7" customFormat="1" ht="24.75" customHeight="1">
      <c r="A26" s="130"/>
      <c r="B26" s="130"/>
      <c r="C26" s="138"/>
      <c r="D26" s="136"/>
      <c r="E26" s="132"/>
      <c r="F26" s="133"/>
      <c r="G26" s="133"/>
      <c r="H26" s="133"/>
      <c r="I26" s="133"/>
      <c r="J26" s="137">
        <f>SUM(I18:I25)</f>
        <v>173.3995</v>
      </c>
      <c r="K26" s="286"/>
      <c r="L26" s="6"/>
      <c r="M26" s="6"/>
      <c r="N26" s="6"/>
      <c r="O26" s="6"/>
      <c r="P26" s="6"/>
      <c r="Q26" s="6"/>
      <c r="R26" s="6"/>
      <c r="S26" s="6"/>
      <c r="T26" s="6"/>
    </row>
    <row r="27" spans="1:20" s="7" customFormat="1" ht="54.75" customHeight="1">
      <c r="A27" s="130" t="s">
        <v>268</v>
      </c>
      <c r="B27" s="130" t="s">
        <v>65</v>
      </c>
      <c r="C27" s="131" t="s">
        <v>68</v>
      </c>
      <c r="D27" s="132"/>
      <c r="E27" s="132"/>
      <c r="F27" s="133"/>
      <c r="G27" s="133"/>
      <c r="H27" s="133"/>
      <c r="I27" s="133"/>
      <c r="J27" s="134"/>
      <c r="K27" s="281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39" customHeight="1">
      <c r="A28" s="130"/>
      <c r="B28" s="130"/>
      <c r="C28" s="131" t="s">
        <v>177</v>
      </c>
      <c r="D28" s="139"/>
      <c r="E28" s="132" t="s">
        <v>6</v>
      </c>
      <c r="F28" s="356">
        <v>936.58</v>
      </c>
      <c r="G28" s="381" t="s">
        <v>66</v>
      </c>
      <c r="H28" s="382"/>
      <c r="I28" s="133">
        <f>F28</f>
        <v>936.58</v>
      </c>
      <c r="J28" s="278"/>
      <c r="K28" s="287" t="s">
        <v>359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s="7" customFormat="1" ht="39.75" customHeight="1">
      <c r="A29" s="130"/>
      <c r="B29" s="130"/>
      <c r="C29" s="131" t="s">
        <v>178</v>
      </c>
      <c r="D29" s="139"/>
      <c r="E29" s="132" t="s">
        <v>6</v>
      </c>
      <c r="F29" s="356">
        <v>488.37</v>
      </c>
      <c r="G29" s="381" t="s">
        <v>66</v>
      </c>
      <c r="H29" s="382"/>
      <c r="I29" s="133">
        <f>F29</f>
        <v>488.37</v>
      </c>
      <c r="J29" s="278"/>
      <c r="K29" s="287" t="s">
        <v>360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s="7" customFormat="1" ht="37.5" customHeight="1">
      <c r="A30" s="130"/>
      <c r="B30" s="130"/>
      <c r="C30" s="135" t="s">
        <v>361</v>
      </c>
      <c r="D30" s="136">
        <v>1</v>
      </c>
      <c r="E30" s="132" t="s">
        <v>6</v>
      </c>
      <c r="F30" s="136">
        <v>10</v>
      </c>
      <c r="G30" s="133">
        <v>9.99</v>
      </c>
      <c r="H30" s="133">
        <f>313.4-307.83</f>
        <v>5.569999999999993</v>
      </c>
      <c r="I30" s="136">
        <f aca="true" t="shared" si="1" ref="I30:I35">PRODUCT(D30:H30)</f>
        <v>556.4429999999993</v>
      </c>
      <c r="J30" s="279"/>
      <c r="K30" s="288" t="s">
        <v>362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37.5" customHeight="1">
      <c r="A31" s="130"/>
      <c r="B31" s="130"/>
      <c r="C31" s="135" t="s">
        <v>363</v>
      </c>
      <c r="D31" s="136">
        <v>1</v>
      </c>
      <c r="E31" s="132" t="s">
        <v>6</v>
      </c>
      <c r="F31" s="136">
        <v>11</v>
      </c>
      <c r="G31" s="133">
        <v>9.99</v>
      </c>
      <c r="H31" s="133">
        <v>5.57</v>
      </c>
      <c r="I31" s="136">
        <f t="shared" si="1"/>
        <v>612.0873</v>
      </c>
      <c r="J31" s="279"/>
      <c r="K31" s="288" t="s">
        <v>362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37.5" customHeight="1">
      <c r="A32" s="130"/>
      <c r="B32" s="130"/>
      <c r="C32" s="135" t="s">
        <v>549</v>
      </c>
      <c r="D32" s="136">
        <v>1</v>
      </c>
      <c r="E32" s="132" t="s">
        <v>6</v>
      </c>
      <c r="F32" s="132">
        <v>40</v>
      </c>
      <c r="G32" s="136">
        <v>11.09</v>
      </c>
      <c r="H32" s="133">
        <v>7.11</v>
      </c>
      <c r="I32" s="136">
        <f t="shared" si="1"/>
        <v>3153.996</v>
      </c>
      <c r="J32" s="279"/>
      <c r="K32" s="288" t="s">
        <v>364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37.5" customHeight="1">
      <c r="A33" s="130"/>
      <c r="B33" s="130"/>
      <c r="C33" s="135" t="s">
        <v>588</v>
      </c>
      <c r="D33" s="136">
        <v>1</v>
      </c>
      <c r="E33" s="132" t="s">
        <v>6</v>
      </c>
      <c r="F33" s="132">
        <v>10</v>
      </c>
      <c r="G33" s="136">
        <v>10.76</v>
      </c>
      <c r="H33" s="133">
        <v>7.11</v>
      </c>
      <c r="I33" s="136">
        <f t="shared" si="1"/>
        <v>765.036</v>
      </c>
      <c r="J33" s="279"/>
      <c r="K33" s="288" t="s">
        <v>550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37.5" customHeight="1">
      <c r="A34" s="130"/>
      <c r="B34" s="130"/>
      <c r="C34" s="135" t="s">
        <v>365</v>
      </c>
      <c r="D34" s="136">
        <v>1</v>
      </c>
      <c r="E34" s="132" t="s">
        <v>6</v>
      </c>
      <c r="F34" s="132">
        <v>10</v>
      </c>
      <c r="G34" s="132">
        <v>10.44</v>
      </c>
      <c r="H34" s="136">
        <v>7.11</v>
      </c>
      <c r="I34" s="136">
        <f t="shared" si="1"/>
        <v>742.284</v>
      </c>
      <c r="J34" s="279"/>
      <c r="K34" s="288" t="s">
        <v>367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37.5" customHeight="1">
      <c r="A35" s="130"/>
      <c r="B35" s="130"/>
      <c r="C35" s="135" t="s">
        <v>366</v>
      </c>
      <c r="D35" s="136">
        <v>1</v>
      </c>
      <c r="E35" s="132" t="s">
        <v>6</v>
      </c>
      <c r="F35" s="132">
        <v>16</v>
      </c>
      <c r="G35" s="132">
        <v>9.79</v>
      </c>
      <c r="H35" s="136">
        <v>7.11</v>
      </c>
      <c r="I35" s="136">
        <f t="shared" si="1"/>
        <v>1113.7104</v>
      </c>
      <c r="J35" s="279"/>
      <c r="K35" s="288" t="s">
        <v>368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24.75" customHeight="1">
      <c r="A36" s="130"/>
      <c r="B36" s="130"/>
      <c r="C36" s="135" t="s">
        <v>179</v>
      </c>
      <c r="D36" s="136"/>
      <c r="E36" s="136" t="s">
        <v>6</v>
      </c>
      <c r="F36" s="133"/>
      <c r="G36" s="133"/>
      <c r="H36" s="135"/>
      <c r="I36" s="277">
        <f>SUM(I28:I35)</f>
        <v>8368.506699999998</v>
      </c>
      <c r="J36" s="279"/>
      <c r="K36" s="288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24.75" customHeight="1">
      <c r="A37" s="130"/>
      <c r="B37" s="130"/>
      <c r="C37" s="131"/>
      <c r="D37" s="139">
        <v>0.05</v>
      </c>
      <c r="E37" s="132" t="s">
        <v>6</v>
      </c>
      <c r="F37" s="133"/>
      <c r="G37" s="133"/>
      <c r="H37" s="133"/>
      <c r="I37" s="133">
        <f>I36*D37</f>
        <v>418.4253349999999</v>
      </c>
      <c r="J37" s="134"/>
      <c r="K37" s="284"/>
      <c r="L37" s="6"/>
      <c r="M37" s="6"/>
      <c r="N37" s="6"/>
      <c r="O37" s="6"/>
      <c r="P37" s="6"/>
      <c r="Q37" s="6"/>
      <c r="R37" s="6"/>
      <c r="S37" s="6"/>
      <c r="T37" s="6"/>
    </row>
    <row r="38" spans="1:20" s="7" customFormat="1" ht="60" customHeight="1">
      <c r="A38" s="130"/>
      <c r="C38" s="131"/>
      <c r="D38" s="136"/>
      <c r="E38" s="132"/>
      <c r="F38" s="133"/>
      <c r="G38" s="133"/>
      <c r="H38" s="133"/>
      <c r="I38" s="133"/>
      <c r="J38" s="140">
        <f>I37</f>
        <v>418.4253349999999</v>
      </c>
      <c r="K38" s="284"/>
      <c r="L38" s="6"/>
      <c r="M38" s="6"/>
      <c r="N38" s="6"/>
      <c r="O38" s="6"/>
      <c r="P38" s="6"/>
      <c r="Q38" s="6"/>
      <c r="R38" s="6"/>
      <c r="S38" s="6"/>
      <c r="T38" s="6"/>
    </row>
    <row r="39" spans="1:20" s="7" customFormat="1" ht="57.75" customHeight="1">
      <c r="A39" s="130" t="s">
        <v>213</v>
      </c>
      <c r="B39" s="130" t="s">
        <v>564</v>
      </c>
      <c r="C39" s="131" t="s">
        <v>565</v>
      </c>
      <c r="D39" s="136"/>
      <c r="E39" s="132"/>
      <c r="F39" s="133"/>
      <c r="G39" s="133"/>
      <c r="H39" s="133"/>
      <c r="I39" s="133"/>
      <c r="J39" s="140"/>
      <c r="K39" s="284"/>
      <c r="L39" s="6"/>
      <c r="M39" s="6"/>
      <c r="N39" s="6"/>
      <c r="O39" s="6"/>
      <c r="P39" s="6"/>
      <c r="Q39" s="6"/>
      <c r="R39" s="6"/>
      <c r="S39" s="6"/>
      <c r="T39" s="6"/>
    </row>
    <row r="40" spans="1:20" s="9" customFormat="1" ht="33" customHeight="1">
      <c r="A40" s="130"/>
      <c r="B40" s="130"/>
      <c r="C40" s="131" t="s">
        <v>581</v>
      </c>
      <c r="D40" s="146">
        <v>1</v>
      </c>
      <c r="E40" s="132" t="s">
        <v>6</v>
      </c>
      <c r="F40" s="147">
        <v>10</v>
      </c>
      <c r="G40" s="280">
        <v>9.77</v>
      </c>
      <c r="H40" s="147">
        <v>2</v>
      </c>
      <c r="I40" s="147">
        <f>H40*G40*F40*D40</f>
        <v>195.39999999999998</v>
      </c>
      <c r="J40" s="137"/>
      <c r="K40" s="292" t="s">
        <v>566</v>
      </c>
      <c r="L40" s="8"/>
      <c r="M40" s="8"/>
      <c r="N40" s="8"/>
      <c r="O40" s="8"/>
      <c r="P40" s="8"/>
      <c r="Q40" s="8"/>
      <c r="R40" s="8"/>
      <c r="S40" s="8"/>
      <c r="T40" s="8"/>
    </row>
    <row r="41" spans="1:20" s="9" customFormat="1" ht="33" customHeight="1">
      <c r="A41" s="130"/>
      <c r="B41" s="130"/>
      <c r="C41" s="131" t="s">
        <v>567</v>
      </c>
      <c r="D41" s="146">
        <v>2</v>
      </c>
      <c r="E41" s="132" t="s">
        <v>6</v>
      </c>
      <c r="F41" s="147">
        <v>10</v>
      </c>
      <c r="G41" s="280">
        <v>7.99</v>
      </c>
      <c r="H41" s="147">
        <v>1.57</v>
      </c>
      <c r="I41" s="147">
        <f>H41*G41*F41*D41</f>
        <v>250.88600000000002</v>
      </c>
      <c r="J41" s="137"/>
      <c r="K41" s="292" t="s">
        <v>570</v>
      </c>
      <c r="L41" s="8"/>
      <c r="M41" s="8"/>
      <c r="N41" s="8"/>
      <c r="O41" s="8"/>
      <c r="P41" s="8"/>
      <c r="Q41" s="8"/>
      <c r="R41" s="8"/>
      <c r="S41" s="8"/>
      <c r="T41" s="8"/>
    </row>
    <row r="42" spans="1:20" s="9" customFormat="1" ht="33" customHeight="1">
      <c r="A42" s="130"/>
      <c r="B42" s="130"/>
      <c r="C42" s="131" t="s">
        <v>582</v>
      </c>
      <c r="D42" s="146">
        <v>1</v>
      </c>
      <c r="E42" s="132" t="s">
        <v>6</v>
      </c>
      <c r="F42" s="147">
        <v>11</v>
      </c>
      <c r="G42" s="280">
        <v>9.77</v>
      </c>
      <c r="H42" s="147">
        <v>2</v>
      </c>
      <c r="I42" s="147">
        <f>H42*G42*F42*D42</f>
        <v>214.94</v>
      </c>
      <c r="J42" s="137"/>
      <c r="K42" s="292" t="s">
        <v>566</v>
      </c>
      <c r="L42" s="8"/>
      <c r="M42" s="8"/>
      <c r="N42" s="8"/>
      <c r="O42" s="8"/>
      <c r="P42" s="8"/>
      <c r="Q42" s="8"/>
      <c r="R42" s="8"/>
      <c r="S42" s="8"/>
      <c r="T42" s="8"/>
    </row>
    <row r="43" spans="1:20" s="9" customFormat="1" ht="33" customHeight="1">
      <c r="A43" s="130"/>
      <c r="B43" s="130"/>
      <c r="C43" s="131" t="s">
        <v>568</v>
      </c>
      <c r="D43" s="146">
        <v>2</v>
      </c>
      <c r="E43" s="132" t="s">
        <v>6</v>
      </c>
      <c r="F43" s="147">
        <v>11</v>
      </c>
      <c r="G43" s="280">
        <v>7.99</v>
      </c>
      <c r="H43" s="147">
        <v>1.57</v>
      </c>
      <c r="I43" s="147">
        <f>H43*G43*F43*D43</f>
        <v>275.9746</v>
      </c>
      <c r="J43" s="137"/>
      <c r="K43" s="292" t="s">
        <v>570</v>
      </c>
      <c r="L43" s="8"/>
      <c r="M43" s="8"/>
      <c r="N43" s="8"/>
      <c r="O43" s="8"/>
      <c r="P43" s="8"/>
      <c r="Q43" s="8"/>
      <c r="R43" s="8"/>
      <c r="S43" s="8"/>
      <c r="T43" s="8"/>
    </row>
    <row r="44" spans="1:20" s="9" customFormat="1" ht="33" customHeight="1">
      <c r="A44" s="130"/>
      <c r="B44" s="130"/>
      <c r="C44" s="131" t="s">
        <v>583</v>
      </c>
      <c r="D44" s="146">
        <v>1</v>
      </c>
      <c r="E44" s="132" t="s">
        <v>6</v>
      </c>
      <c r="F44" s="147">
        <v>40</v>
      </c>
      <c r="G44" s="280">
        <v>11.64</v>
      </c>
      <c r="H44" s="147">
        <v>2</v>
      </c>
      <c r="I44" s="147">
        <f aca="true" t="shared" si="2" ref="I44:I52">H44*G44*F44*D44</f>
        <v>931.2</v>
      </c>
      <c r="J44" s="137"/>
      <c r="K44" s="292" t="s">
        <v>569</v>
      </c>
      <c r="L44" s="8"/>
      <c r="M44" s="8"/>
      <c r="N44" s="8"/>
      <c r="O44" s="8"/>
      <c r="P44" s="8"/>
      <c r="Q44" s="8"/>
      <c r="R44" s="8"/>
      <c r="S44" s="8"/>
      <c r="T44" s="8"/>
    </row>
    <row r="45" spans="1:20" s="9" customFormat="1" ht="33" customHeight="1">
      <c r="A45" s="130"/>
      <c r="B45" s="130"/>
      <c r="C45" s="131" t="s">
        <v>584</v>
      </c>
      <c r="D45" s="146">
        <v>2</v>
      </c>
      <c r="E45" s="132" t="s">
        <v>6</v>
      </c>
      <c r="F45" s="147">
        <v>40</v>
      </c>
      <c r="G45" s="280">
        <v>9.64</v>
      </c>
      <c r="H45" s="147">
        <v>2</v>
      </c>
      <c r="I45" s="147">
        <f t="shared" si="2"/>
        <v>1542.4</v>
      </c>
      <c r="J45" s="137"/>
      <c r="K45" s="292" t="s">
        <v>571</v>
      </c>
      <c r="L45" s="8"/>
      <c r="M45" s="8"/>
      <c r="N45" s="8"/>
      <c r="O45" s="8"/>
      <c r="P45" s="8"/>
      <c r="Q45" s="8"/>
      <c r="R45" s="8"/>
      <c r="S45" s="8"/>
      <c r="T45" s="8"/>
    </row>
    <row r="46" spans="1:20" s="9" customFormat="1" ht="33" customHeight="1">
      <c r="A46" s="130"/>
      <c r="B46" s="130"/>
      <c r="C46" s="131" t="s">
        <v>585</v>
      </c>
      <c r="D46" s="146">
        <v>3</v>
      </c>
      <c r="E46" s="132" t="s">
        <v>6</v>
      </c>
      <c r="F46" s="147">
        <v>40</v>
      </c>
      <c r="G46" s="280">
        <v>8.09</v>
      </c>
      <c r="H46" s="147">
        <v>1.11</v>
      </c>
      <c r="I46" s="147">
        <f t="shared" si="2"/>
        <v>1077.5880000000002</v>
      </c>
      <c r="J46" s="137"/>
      <c r="K46" s="292" t="s">
        <v>572</v>
      </c>
      <c r="L46" s="8"/>
      <c r="M46" s="8"/>
      <c r="N46" s="8"/>
      <c r="O46" s="8"/>
      <c r="P46" s="8"/>
      <c r="Q46" s="8"/>
      <c r="R46" s="8"/>
      <c r="S46" s="8"/>
      <c r="T46" s="8"/>
    </row>
    <row r="47" spans="1:20" s="9" customFormat="1" ht="33" customHeight="1">
      <c r="A47" s="130"/>
      <c r="B47" s="130"/>
      <c r="C47" s="131" t="s">
        <v>589</v>
      </c>
      <c r="D47" s="146">
        <v>1</v>
      </c>
      <c r="E47" s="132" t="s">
        <v>6</v>
      </c>
      <c r="F47" s="147">
        <v>10</v>
      </c>
      <c r="G47" s="280">
        <v>11.31</v>
      </c>
      <c r="H47" s="147">
        <v>2</v>
      </c>
      <c r="I47" s="147">
        <f t="shared" si="2"/>
        <v>226.20000000000002</v>
      </c>
      <c r="J47" s="137"/>
      <c r="K47" s="292" t="s">
        <v>573</v>
      </c>
      <c r="L47" s="8"/>
      <c r="M47" s="8"/>
      <c r="N47" s="8"/>
      <c r="O47" s="8"/>
      <c r="P47" s="8"/>
      <c r="Q47" s="8"/>
      <c r="R47" s="8"/>
      <c r="S47" s="8"/>
      <c r="T47" s="8"/>
    </row>
    <row r="48" spans="1:20" s="9" customFormat="1" ht="33" customHeight="1">
      <c r="A48" s="130"/>
      <c r="B48" s="130"/>
      <c r="C48" s="131" t="s">
        <v>590</v>
      </c>
      <c r="D48" s="146">
        <v>2</v>
      </c>
      <c r="E48" s="132" t="s">
        <v>6</v>
      </c>
      <c r="F48" s="147">
        <v>10</v>
      </c>
      <c r="G48" s="280">
        <v>9.31</v>
      </c>
      <c r="H48" s="147">
        <v>2</v>
      </c>
      <c r="I48" s="147">
        <f t="shared" si="2"/>
        <v>372.40000000000003</v>
      </c>
      <c r="J48" s="137"/>
      <c r="K48" s="292" t="s">
        <v>574</v>
      </c>
      <c r="L48" s="8"/>
      <c r="M48" s="8"/>
      <c r="N48" s="8"/>
      <c r="O48" s="8"/>
      <c r="P48" s="8"/>
      <c r="Q48" s="8"/>
      <c r="R48" s="8"/>
      <c r="S48" s="8"/>
      <c r="T48" s="8"/>
    </row>
    <row r="49" spans="1:20" s="9" customFormat="1" ht="33" customHeight="1">
      <c r="A49" s="130"/>
      <c r="B49" s="130"/>
      <c r="C49" s="131" t="s">
        <v>591</v>
      </c>
      <c r="D49" s="146">
        <v>3</v>
      </c>
      <c r="E49" s="132" t="s">
        <v>6</v>
      </c>
      <c r="F49" s="147">
        <v>10</v>
      </c>
      <c r="G49" s="280">
        <v>7.76</v>
      </c>
      <c r="H49" s="147">
        <v>1.11</v>
      </c>
      <c r="I49" s="147">
        <f t="shared" si="2"/>
        <v>258.408</v>
      </c>
      <c r="J49" s="137"/>
      <c r="K49" s="292" t="s">
        <v>575</v>
      </c>
      <c r="L49" s="8"/>
      <c r="M49" s="8"/>
      <c r="N49" s="8"/>
      <c r="O49" s="8"/>
      <c r="P49" s="8"/>
      <c r="Q49" s="8"/>
      <c r="R49" s="8"/>
      <c r="S49" s="8"/>
      <c r="T49" s="8"/>
    </row>
    <row r="50" spans="1:20" s="9" customFormat="1" ht="33" customHeight="1">
      <c r="A50" s="130"/>
      <c r="B50" s="130"/>
      <c r="C50" s="131" t="s">
        <v>586</v>
      </c>
      <c r="D50" s="146">
        <v>1</v>
      </c>
      <c r="E50" s="132" t="s">
        <v>6</v>
      </c>
      <c r="F50" s="147">
        <v>10</v>
      </c>
      <c r="G50" s="280">
        <v>10.99</v>
      </c>
      <c r="H50" s="147">
        <v>2</v>
      </c>
      <c r="I50" s="147">
        <f t="shared" si="2"/>
        <v>219.8</v>
      </c>
      <c r="J50" s="137"/>
      <c r="K50" s="292" t="s">
        <v>578</v>
      </c>
      <c r="L50" s="8"/>
      <c r="M50" s="8"/>
      <c r="N50" s="8"/>
      <c r="O50" s="8"/>
      <c r="P50" s="8"/>
      <c r="Q50" s="8"/>
      <c r="R50" s="8"/>
      <c r="S50" s="8"/>
      <c r="T50" s="8"/>
    </row>
    <row r="51" spans="1:20" s="7" customFormat="1" ht="24.75" customHeight="1">
      <c r="A51" s="130"/>
      <c r="B51" s="130"/>
      <c r="C51" s="131" t="s">
        <v>576</v>
      </c>
      <c r="D51" s="136">
        <v>2</v>
      </c>
      <c r="E51" s="132" t="s">
        <v>6</v>
      </c>
      <c r="F51" s="133">
        <v>10</v>
      </c>
      <c r="G51" s="133">
        <v>8.99</v>
      </c>
      <c r="H51" s="133">
        <v>2</v>
      </c>
      <c r="I51" s="147">
        <f t="shared" si="2"/>
        <v>359.6</v>
      </c>
      <c r="J51" s="140"/>
      <c r="K51" s="292" t="s">
        <v>579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s="7" customFormat="1" ht="24.75" customHeight="1">
      <c r="A52" s="130"/>
      <c r="B52" s="130"/>
      <c r="C52" s="131" t="s">
        <v>577</v>
      </c>
      <c r="D52" s="136">
        <v>3</v>
      </c>
      <c r="E52" s="132" t="s">
        <v>6</v>
      </c>
      <c r="F52" s="133">
        <v>10</v>
      </c>
      <c r="G52" s="133">
        <v>7.6</v>
      </c>
      <c r="H52" s="133">
        <v>1.11</v>
      </c>
      <c r="I52" s="147">
        <f t="shared" si="2"/>
        <v>253.07999999999998</v>
      </c>
      <c r="J52" s="372">
        <f>SUM(I40:I52)</f>
        <v>6177.8766000000005</v>
      </c>
      <c r="K52" s="292" t="s">
        <v>580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s="7" customFormat="1" ht="24.75" customHeight="1">
      <c r="A53" s="130"/>
      <c r="B53" s="130"/>
      <c r="C53" s="131"/>
      <c r="D53" s="139">
        <v>0.05</v>
      </c>
      <c r="E53" s="132" t="s">
        <v>6</v>
      </c>
      <c r="F53" s="133"/>
      <c r="G53" s="133"/>
      <c r="H53" s="133"/>
      <c r="I53" s="147"/>
      <c r="J53" s="373">
        <f>J52*D53</f>
        <v>308.89383000000004</v>
      </c>
      <c r="K53" s="292"/>
      <c r="L53" s="6"/>
      <c r="M53" s="6"/>
      <c r="N53" s="6"/>
      <c r="O53" s="6"/>
      <c r="P53" s="6"/>
      <c r="Q53" s="6"/>
      <c r="R53" s="6"/>
      <c r="S53" s="6"/>
      <c r="T53" s="6"/>
    </row>
    <row r="54" spans="1:20" s="7" customFormat="1" ht="49.5" customHeight="1">
      <c r="A54" s="130" t="s">
        <v>294</v>
      </c>
      <c r="B54" s="141" t="s">
        <v>168</v>
      </c>
      <c r="C54" s="131" t="s">
        <v>180</v>
      </c>
      <c r="D54" s="136"/>
      <c r="E54" s="132"/>
      <c r="F54" s="133"/>
      <c r="G54" s="133"/>
      <c r="H54" s="133"/>
      <c r="I54" s="133"/>
      <c r="J54" s="140"/>
      <c r="K54" s="284"/>
      <c r="L54" s="6"/>
      <c r="M54" s="6"/>
      <c r="N54" s="6"/>
      <c r="O54" s="6"/>
      <c r="P54" s="6"/>
      <c r="Q54" s="6"/>
      <c r="R54" s="6"/>
      <c r="S54" s="6"/>
      <c r="T54" s="6"/>
    </row>
    <row r="55" spans="1:20" s="7" customFormat="1" ht="33" customHeight="1">
      <c r="A55" s="130"/>
      <c r="B55" s="141"/>
      <c r="C55" s="131" t="s">
        <v>177</v>
      </c>
      <c r="D55" s="213"/>
      <c r="E55" s="132" t="s">
        <v>6</v>
      </c>
      <c r="F55" s="356">
        <v>485.2</v>
      </c>
      <c r="G55" s="381" t="s">
        <v>66</v>
      </c>
      <c r="H55" s="382"/>
      <c r="I55" s="133">
        <f>F55</f>
        <v>485.2</v>
      </c>
      <c r="J55" s="278"/>
      <c r="K55" s="287" t="s">
        <v>359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s="7" customFormat="1" ht="33" customHeight="1">
      <c r="A56" s="130"/>
      <c r="B56" s="141"/>
      <c r="C56" s="131" t="s">
        <v>178</v>
      </c>
      <c r="D56" s="139"/>
      <c r="E56" s="132" t="s">
        <v>6</v>
      </c>
      <c r="F56" s="356">
        <v>280.47</v>
      </c>
      <c r="G56" s="381" t="s">
        <v>66</v>
      </c>
      <c r="H56" s="382"/>
      <c r="I56" s="133">
        <f>F56</f>
        <v>280.47</v>
      </c>
      <c r="J56" s="278"/>
      <c r="K56" s="287" t="s">
        <v>360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s="7" customFormat="1" ht="33" customHeight="1">
      <c r="A57" s="130"/>
      <c r="B57" s="141"/>
      <c r="C57" s="135" t="s">
        <v>361</v>
      </c>
      <c r="D57" s="136">
        <v>1</v>
      </c>
      <c r="E57" s="132" t="s">
        <v>6</v>
      </c>
      <c r="F57" s="136">
        <v>10</v>
      </c>
      <c r="G57" s="133">
        <v>9.29</v>
      </c>
      <c r="H57" s="133">
        <v>4.17</v>
      </c>
      <c r="I57" s="136">
        <f>PRODUCT(D57:H57)</f>
        <v>387.393</v>
      </c>
      <c r="J57" s="279"/>
      <c r="K57" s="288" t="s">
        <v>369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s="7" customFormat="1" ht="33" customHeight="1">
      <c r="A58" s="130"/>
      <c r="B58" s="141"/>
      <c r="C58" s="135" t="s">
        <v>363</v>
      </c>
      <c r="D58" s="136">
        <v>1</v>
      </c>
      <c r="E58" s="132" t="s">
        <v>6</v>
      </c>
      <c r="F58" s="136">
        <v>11</v>
      </c>
      <c r="G58" s="133">
        <v>9.29</v>
      </c>
      <c r="H58" s="133">
        <v>4.17</v>
      </c>
      <c r="I58" s="136">
        <f>PRODUCT(D58:H58)</f>
        <v>426.1323</v>
      </c>
      <c r="J58" s="279"/>
      <c r="K58" s="288" t="s">
        <v>369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s="7" customFormat="1" ht="33" customHeight="1">
      <c r="A59" s="130"/>
      <c r="B59" s="141"/>
      <c r="C59" s="135" t="s">
        <v>549</v>
      </c>
      <c r="D59" s="136">
        <v>1</v>
      </c>
      <c r="E59" s="132" t="s">
        <v>6</v>
      </c>
      <c r="F59" s="132">
        <v>40</v>
      </c>
      <c r="G59" s="136">
        <v>9.99</v>
      </c>
      <c r="H59" s="133">
        <v>4.91</v>
      </c>
      <c r="I59" s="136">
        <f>PRODUCT(D59:H59)</f>
        <v>1962.036</v>
      </c>
      <c r="J59" s="279"/>
      <c r="K59" s="288" t="s">
        <v>370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s="7" customFormat="1" ht="33" customHeight="1">
      <c r="A60" s="130"/>
      <c r="B60" s="141"/>
      <c r="C60" s="135" t="s">
        <v>365</v>
      </c>
      <c r="D60" s="136">
        <v>1</v>
      </c>
      <c r="E60" s="132" t="s">
        <v>6</v>
      </c>
      <c r="F60" s="132">
        <v>10</v>
      </c>
      <c r="G60" s="132">
        <v>9.34</v>
      </c>
      <c r="H60" s="136">
        <v>4.91</v>
      </c>
      <c r="I60" s="136">
        <f>PRODUCT(D60:H60)</f>
        <v>458.59400000000005</v>
      </c>
      <c r="J60" s="279"/>
      <c r="K60" s="288" t="s">
        <v>372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s="7" customFormat="1" ht="33" customHeight="1">
      <c r="A61" s="130"/>
      <c r="B61" s="141"/>
      <c r="C61" s="135" t="s">
        <v>366</v>
      </c>
      <c r="D61" s="136">
        <v>1</v>
      </c>
      <c r="E61" s="132" t="s">
        <v>6</v>
      </c>
      <c r="F61" s="132">
        <v>16</v>
      </c>
      <c r="G61" s="132">
        <v>8.69</v>
      </c>
      <c r="H61" s="136">
        <v>4.91</v>
      </c>
      <c r="I61" s="136">
        <f>PRODUCT(D61:H61)</f>
        <v>682.6863999999999</v>
      </c>
      <c r="J61" s="279"/>
      <c r="K61" s="288" t="s">
        <v>371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s="7" customFormat="1" ht="33" customHeight="1">
      <c r="A62" s="130"/>
      <c r="B62" s="141"/>
      <c r="C62" s="135" t="s">
        <v>373</v>
      </c>
      <c r="D62" s="136"/>
      <c r="E62" s="136" t="s">
        <v>6</v>
      </c>
      <c r="F62" s="133"/>
      <c r="G62" s="133"/>
      <c r="H62" s="135"/>
      <c r="I62" s="277">
        <f>SUM(I55:I61)</f>
        <v>4682.5117</v>
      </c>
      <c r="J62" s="279"/>
      <c r="K62" s="288"/>
      <c r="L62" s="6"/>
      <c r="M62" s="6"/>
      <c r="N62" s="6"/>
      <c r="O62" s="6"/>
      <c r="P62" s="6"/>
      <c r="Q62" s="6"/>
      <c r="R62" s="6"/>
      <c r="S62" s="6"/>
      <c r="T62" s="6"/>
    </row>
    <row r="63" spans="1:20" s="7" customFormat="1" ht="33" customHeight="1">
      <c r="A63" s="130"/>
      <c r="B63" s="141"/>
      <c r="C63" s="131"/>
      <c r="D63" s="139">
        <v>0.05</v>
      </c>
      <c r="E63" s="132" t="s">
        <v>6</v>
      </c>
      <c r="F63" s="133"/>
      <c r="G63" s="133"/>
      <c r="H63" s="133"/>
      <c r="I63" s="133">
        <f>I62*D63</f>
        <v>234.125585</v>
      </c>
      <c r="J63" s="134"/>
      <c r="K63" s="284"/>
      <c r="L63" s="6"/>
      <c r="M63" s="6"/>
      <c r="N63" s="6"/>
      <c r="O63" s="6"/>
      <c r="P63" s="6"/>
      <c r="Q63" s="6"/>
      <c r="R63" s="6"/>
      <c r="S63" s="6"/>
      <c r="T63" s="6"/>
    </row>
    <row r="64" spans="1:20" s="7" customFormat="1" ht="24.75" customHeight="1">
      <c r="A64" s="130"/>
      <c r="B64" s="130"/>
      <c r="C64" s="131"/>
      <c r="D64" s="136"/>
      <c r="E64" s="132"/>
      <c r="F64" s="133"/>
      <c r="G64" s="133"/>
      <c r="H64" s="133"/>
      <c r="I64" s="133"/>
      <c r="J64" s="140">
        <f>I63</f>
        <v>234.125585</v>
      </c>
      <c r="K64" s="289"/>
      <c r="L64" s="6"/>
      <c r="M64" s="6"/>
      <c r="N64" s="6"/>
      <c r="O64" s="6"/>
      <c r="P64" s="6"/>
      <c r="Q64" s="6"/>
      <c r="R64" s="6"/>
      <c r="S64" s="6"/>
      <c r="T64" s="6"/>
    </row>
    <row r="65" spans="1:20" s="9" customFormat="1" ht="24.75" customHeight="1">
      <c r="A65" s="130" t="s">
        <v>526</v>
      </c>
      <c r="B65" s="130" t="s">
        <v>12</v>
      </c>
      <c r="C65" s="131" t="s">
        <v>51</v>
      </c>
      <c r="D65" s="132"/>
      <c r="E65" s="132"/>
      <c r="F65" s="133"/>
      <c r="G65" s="133"/>
      <c r="H65" s="133"/>
      <c r="I65" s="133"/>
      <c r="J65" s="134"/>
      <c r="K65" s="284"/>
      <c r="L65" s="8"/>
      <c r="M65" s="8"/>
      <c r="N65" s="8"/>
      <c r="O65" s="8"/>
      <c r="P65" s="8"/>
      <c r="Q65" s="8"/>
      <c r="R65" s="8"/>
      <c r="S65" s="8"/>
      <c r="T65" s="8"/>
    </row>
    <row r="66" spans="1:20" s="9" customFormat="1" ht="24.75" customHeight="1">
      <c r="A66" s="130"/>
      <c r="B66" s="130"/>
      <c r="C66" s="131" t="s">
        <v>181</v>
      </c>
      <c r="D66" s="132">
        <v>1</v>
      </c>
      <c r="E66" s="132" t="s">
        <v>5</v>
      </c>
      <c r="F66" s="133">
        <v>7.2</v>
      </c>
      <c r="G66" s="133">
        <v>6.2</v>
      </c>
      <c r="H66" s="133"/>
      <c r="I66" s="133">
        <f>ROUND(PRODUCT(D66:H66),2)</f>
        <v>44.64</v>
      </c>
      <c r="J66" s="134"/>
      <c r="K66" s="288"/>
      <c r="L66" s="8"/>
      <c r="M66" s="8"/>
      <c r="N66" s="8"/>
      <c r="O66" s="8"/>
      <c r="P66" s="8"/>
      <c r="Q66" s="8"/>
      <c r="R66" s="8"/>
      <c r="S66" s="8"/>
      <c r="T66" s="8"/>
    </row>
    <row r="67" spans="1:20" s="9" customFormat="1" ht="24.75" customHeight="1">
      <c r="A67" s="130"/>
      <c r="B67" s="130"/>
      <c r="C67" s="131" t="s">
        <v>182</v>
      </c>
      <c r="D67" s="136">
        <v>1</v>
      </c>
      <c r="E67" s="132" t="s">
        <v>5</v>
      </c>
      <c r="F67" s="133">
        <v>7.2</v>
      </c>
      <c r="G67" s="133">
        <v>5.7</v>
      </c>
      <c r="H67" s="133"/>
      <c r="I67" s="133">
        <f>ROUND(PRODUCT(D67:H67),2)</f>
        <v>41.04</v>
      </c>
      <c r="J67" s="137"/>
      <c r="K67" s="288"/>
      <c r="L67" s="8"/>
      <c r="M67" s="8"/>
      <c r="N67" s="8"/>
      <c r="O67" s="8"/>
      <c r="P67" s="8"/>
      <c r="Q67" s="8"/>
      <c r="R67" s="8"/>
      <c r="S67" s="8"/>
      <c r="T67" s="8"/>
    </row>
    <row r="68" spans="1:20" s="9" customFormat="1" ht="24.75" customHeight="1">
      <c r="A68" s="130"/>
      <c r="B68" s="130"/>
      <c r="C68" s="131" t="s">
        <v>374</v>
      </c>
      <c r="D68" s="136">
        <v>1</v>
      </c>
      <c r="E68" s="132" t="s">
        <v>5</v>
      </c>
      <c r="F68" s="132">
        <v>10</v>
      </c>
      <c r="G68" s="133">
        <v>5.2</v>
      </c>
      <c r="H68" s="133"/>
      <c r="I68" s="133">
        <f>PRODUCT(D68:H68)</f>
        <v>52</v>
      </c>
      <c r="J68" s="137"/>
      <c r="K68" s="288" t="s">
        <v>376</v>
      </c>
      <c r="L68" s="8"/>
      <c r="M68" s="8"/>
      <c r="N68" s="8"/>
      <c r="O68" s="8"/>
      <c r="P68" s="8"/>
      <c r="Q68" s="8"/>
      <c r="R68" s="8"/>
      <c r="S68" s="8"/>
      <c r="T68" s="8"/>
    </row>
    <row r="69" spans="1:20" s="9" customFormat="1" ht="24.75" customHeight="1">
      <c r="A69" s="130"/>
      <c r="B69" s="130"/>
      <c r="C69" s="131" t="s">
        <v>375</v>
      </c>
      <c r="D69" s="136">
        <v>1</v>
      </c>
      <c r="E69" s="132" t="s">
        <v>5</v>
      </c>
      <c r="F69" s="132">
        <v>10</v>
      </c>
      <c r="G69" s="133">
        <v>5.2</v>
      </c>
      <c r="H69" s="133"/>
      <c r="I69" s="133">
        <f>PRODUCT(D69:H69)</f>
        <v>52</v>
      </c>
      <c r="J69" s="137"/>
      <c r="K69" s="288" t="s">
        <v>376</v>
      </c>
      <c r="L69" s="8"/>
      <c r="M69" s="8"/>
      <c r="N69" s="8"/>
      <c r="O69" s="8"/>
      <c r="P69" s="8"/>
      <c r="Q69" s="8"/>
      <c r="R69" s="8"/>
      <c r="S69" s="8"/>
      <c r="T69" s="8"/>
    </row>
    <row r="70" spans="1:20" s="9" customFormat="1" ht="24.75" customHeight="1">
      <c r="A70" s="130"/>
      <c r="B70" s="130"/>
      <c r="C70" s="131" t="s">
        <v>551</v>
      </c>
      <c r="D70" s="136">
        <v>1</v>
      </c>
      <c r="E70" s="132" t="s">
        <v>5</v>
      </c>
      <c r="F70" s="132">
        <v>40</v>
      </c>
      <c r="G70" s="133">
        <v>5.53</v>
      </c>
      <c r="H70" s="133"/>
      <c r="I70" s="133">
        <f>PRODUCT(D70:H70)</f>
        <v>221.20000000000002</v>
      </c>
      <c r="J70" s="137"/>
      <c r="K70" s="288"/>
      <c r="L70" s="8"/>
      <c r="M70" s="8"/>
      <c r="N70" s="8"/>
      <c r="O70" s="8"/>
      <c r="P70" s="8"/>
      <c r="Q70" s="8"/>
      <c r="R70" s="8"/>
      <c r="S70" s="8"/>
      <c r="T70" s="8"/>
    </row>
    <row r="71" spans="1:20" s="9" customFormat="1" ht="24.75" customHeight="1">
      <c r="A71" s="130"/>
      <c r="B71" s="130"/>
      <c r="C71" s="131" t="s">
        <v>377</v>
      </c>
      <c r="D71" s="136">
        <v>1</v>
      </c>
      <c r="E71" s="132" t="s">
        <v>5</v>
      </c>
      <c r="F71" s="132">
        <v>10</v>
      </c>
      <c r="G71" s="133">
        <v>5.2</v>
      </c>
      <c r="H71" s="133"/>
      <c r="I71" s="133">
        <f>PRODUCT(D71:H71)</f>
        <v>52</v>
      </c>
      <c r="J71" s="137"/>
      <c r="K71" s="288" t="s">
        <v>376</v>
      </c>
      <c r="L71" s="8"/>
      <c r="M71" s="8"/>
      <c r="N71" s="8"/>
      <c r="O71" s="8"/>
      <c r="P71" s="8"/>
      <c r="Q71" s="8"/>
      <c r="R71" s="8"/>
      <c r="S71" s="8"/>
      <c r="T71" s="8"/>
    </row>
    <row r="72" spans="1:20" s="9" customFormat="1" ht="24.75" customHeight="1">
      <c r="A72" s="130"/>
      <c r="B72" s="130"/>
      <c r="C72" s="131" t="s">
        <v>378</v>
      </c>
      <c r="D72" s="136">
        <v>1</v>
      </c>
      <c r="E72" s="132" t="s">
        <v>5</v>
      </c>
      <c r="F72" s="132">
        <v>15</v>
      </c>
      <c r="G72" s="133">
        <v>4.23</v>
      </c>
      <c r="H72" s="133"/>
      <c r="I72" s="133">
        <f>PRODUCT(D72:H72)</f>
        <v>63.45</v>
      </c>
      <c r="J72" s="137"/>
      <c r="K72" s="288"/>
      <c r="L72" s="8"/>
      <c r="M72" s="8"/>
      <c r="N72" s="8"/>
      <c r="O72" s="8"/>
      <c r="P72" s="8"/>
      <c r="Q72" s="8"/>
      <c r="R72" s="8"/>
      <c r="S72" s="8"/>
      <c r="T72" s="8"/>
    </row>
    <row r="73" spans="1:20" s="9" customFormat="1" ht="24.75" customHeight="1">
      <c r="A73" s="130"/>
      <c r="B73" s="130"/>
      <c r="C73" s="142"/>
      <c r="D73" s="143"/>
      <c r="E73" s="132"/>
      <c r="F73" s="144"/>
      <c r="G73" s="144"/>
      <c r="H73" s="144"/>
      <c r="I73" s="144"/>
      <c r="J73" s="137">
        <f>SUM(I66:I72)</f>
        <v>526.33</v>
      </c>
      <c r="K73" s="288"/>
      <c r="L73" s="8"/>
      <c r="M73" s="8"/>
      <c r="N73" s="8"/>
      <c r="O73" s="8"/>
      <c r="P73" s="8"/>
      <c r="Q73" s="8"/>
      <c r="R73" s="8"/>
      <c r="S73" s="8"/>
      <c r="T73" s="8"/>
    </row>
    <row r="74" spans="1:20" s="9" customFormat="1" ht="24.75" customHeight="1">
      <c r="A74" s="130" t="s">
        <v>295</v>
      </c>
      <c r="B74" s="141" t="s">
        <v>91</v>
      </c>
      <c r="C74" s="145" t="s">
        <v>92</v>
      </c>
      <c r="D74" s="146"/>
      <c r="E74" s="132"/>
      <c r="F74" s="147"/>
      <c r="G74" s="147"/>
      <c r="H74" s="147"/>
      <c r="I74" s="144"/>
      <c r="J74" s="137"/>
      <c r="K74" s="290"/>
      <c r="L74" s="8"/>
      <c r="M74" s="8"/>
      <c r="N74" s="8"/>
      <c r="O74" s="8"/>
      <c r="P74" s="8"/>
      <c r="Q74" s="8"/>
      <c r="R74" s="8"/>
      <c r="S74" s="8"/>
      <c r="T74" s="8"/>
    </row>
    <row r="75" spans="1:20" s="9" customFormat="1" ht="24.75" customHeight="1">
      <c r="A75" s="130"/>
      <c r="B75" s="130"/>
      <c r="C75" s="145" t="s">
        <v>379</v>
      </c>
      <c r="D75" s="146"/>
      <c r="E75" s="132" t="s">
        <v>6</v>
      </c>
      <c r="F75" s="147"/>
      <c r="G75" s="147"/>
      <c r="H75" s="147"/>
      <c r="I75" s="148">
        <v>1597</v>
      </c>
      <c r="J75" s="137"/>
      <c r="K75" s="291" t="s">
        <v>382</v>
      </c>
      <c r="L75" s="8"/>
      <c r="M75" s="8"/>
      <c r="N75" s="8"/>
      <c r="O75" s="8"/>
      <c r="P75" s="8"/>
      <c r="Q75" s="8"/>
      <c r="R75" s="8"/>
      <c r="S75" s="8"/>
      <c r="T75" s="8"/>
    </row>
    <row r="76" spans="1:20" s="9" customFormat="1" ht="24.75" customHeight="1">
      <c r="A76" s="130"/>
      <c r="B76" s="130"/>
      <c r="C76" s="145" t="s">
        <v>380</v>
      </c>
      <c r="D76" s="146"/>
      <c r="E76" s="132" t="s">
        <v>6</v>
      </c>
      <c r="F76" s="147"/>
      <c r="G76" s="147"/>
      <c r="H76" s="147"/>
      <c r="I76" s="148">
        <v>1620</v>
      </c>
      <c r="J76" s="137"/>
      <c r="K76" s="291" t="s">
        <v>382</v>
      </c>
      <c r="L76" s="8"/>
      <c r="M76" s="8"/>
      <c r="N76" s="8"/>
      <c r="O76" s="8"/>
      <c r="P76" s="8"/>
      <c r="Q76" s="8"/>
      <c r="R76" s="8"/>
      <c r="S76" s="8"/>
      <c r="T76" s="8"/>
    </row>
    <row r="77" spans="1:20" s="9" customFormat="1" ht="24.75" customHeight="1">
      <c r="A77" s="130"/>
      <c r="B77" s="130"/>
      <c r="C77" s="145" t="s">
        <v>381</v>
      </c>
      <c r="D77" s="146"/>
      <c r="E77" s="132" t="s">
        <v>6</v>
      </c>
      <c r="F77" s="147"/>
      <c r="G77" s="147"/>
      <c r="H77" s="147"/>
      <c r="I77" s="148">
        <v>3780.8</v>
      </c>
      <c r="J77" s="137"/>
      <c r="K77" s="291" t="s">
        <v>382</v>
      </c>
      <c r="L77" s="8"/>
      <c r="M77" s="8"/>
      <c r="N77" s="8"/>
      <c r="O77" s="8"/>
      <c r="P77" s="8"/>
      <c r="Q77" s="8"/>
      <c r="R77" s="8"/>
      <c r="S77" s="8"/>
      <c r="T77" s="8"/>
    </row>
    <row r="78" spans="1:20" s="9" customFormat="1" ht="24.75" customHeight="1">
      <c r="A78" s="130"/>
      <c r="B78" s="130"/>
      <c r="C78" s="145" t="s">
        <v>563</v>
      </c>
      <c r="D78" s="146">
        <v>2</v>
      </c>
      <c r="E78" s="132" t="s">
        <v>6</v>
      </c>
      <c r="F78" s="147">
        <v>100</v>
      </c>
      <c r="G78" s="147">
        <v>2</v>
      </c>
      <c r="H78" s="147">
        <v>2.5</v>
      </c>
      <c r="I78" s="148">
        <f>H78*G78*F78*D78</f>
        <v>1000</v>
      </c>
      <c r="J78" s="137"/>
      <c r="K78" s="291"/>
      <c r="L78" s="8"/>
      <c r="M78" s="8"/>
      <c r="N78" s="8"/>
      <c r="O78" s="8"/>
      <c r="P78" s="8"/>
      <c r="Q78" s="8"/>
      <c r="R78" s="8"/>
      <c r="S78" s="8"/>
      <c r="T78" s="8"/>
    </row>
    <row r="79" spans="1:20" s="9" customFormat="1" ht="36.75" customHeight="1">
      <c r="A79" s="130">
        <f>IF(B79=0,0,COUNTIF(J$67:J79,"&gt;0")+1)</f>
        <v>0</v>
      </c>
      <c r="B79" s="130"/>
      <c r="C79" s="131"/>
      <c r="D79" s="136"/>
      <c r="E79" s="132"/>
      <c r="F79" s="133"/>
      <c r="G79" s="133"/>
      <c r="H79" s="133"/>
      <c r="I79" s="133"/>
      <c r="J79" s="149">
        <f>SUM(I75:I78)</f>
        <v>7997.8</v>
      </c>
      <c r="K79" s="286"/>
      <c r="L79" s="8"/>
      <c r="M79" s="8"/>
      <c r="N79" s="8"/>
      <c r="O79" s="8"/>
      <c r="P79" s="8"/>
      <c r="Q79" s="8"/>
      <c r="R79" s="8"/>
      <c r="S79" s="8"/>
      <c r="T79" s="8"/>
    </row>
    <row r="80" spans="1:20" s="9" customFormat="1" ht="34.5">
      <c r="A80" s="130" t="s">
        <v>296</v>
      </c>
      <c r="B80" s="130" t="s">
        <v>13</v>
      </c>
      <c r="C80" s="131" t="s">
        <v>52</v>
      </c>
      <c r="D80" s="143"/>
      <c r="E80" s="143"/>
      <c r="F80" s="150"/>
      <c r="G80" s="147"/>
      <c r="H80" s="143"/>
      <c r="I80" s="144"/>
      <c r="J80" s="151"/>
      <c r="K80" s="289"/>
      <c r="L80" s="8"/>
      <c r="M80" s="8"/>
      <c r="N80" s="8"/>
      <c r="O80" s="8"/>
      <c r="P80" s="8"/>
      <c r="Q80" s="8"/>
      <c r="R80" s="8"/>
      <c r="S80" s="8"/>
      <c r="T80" s="8"/>
    </row>
    <row r="81" spans="1:20" s="9" customFormat="1" ht="27">
      <c r="A81" s="130"/>
      <c r="B81" s="130"/>
      <c r="C81" s="131" t="s">
        <v>595</v>
      </c>
      <c r="D81" s="139">
        <v>0.5</v>
      </c>
      <c r="E81" s="132" t="s">
        <v>6</v>
      </c>
      <c r="F81" s="150"/>
      <c r="G81" s="147"/>
      <c r="H81" s="147">
        <f>I28+I29</f>
        <v>1424.95</v>
      </c>
      <c r="I81" s="144">
        <f>H81*D81</f>
        <v>712.475</v>
      </c>
      <c r="J81" s="151"/>
      <c r="K81" s="289" t="s">
        <v>547</v>
      </c>
      <c r="L81" s="8"/>
      <c r="M81" s="8"/>
      <c r="N81" s="8"/>
      <c r="O81" s="8"/>
      <c r="P81" s="8"/>
      <c r="Q81" s="8"/>
      <c r="R81" s="8"/>
      <c r="S81" s="8"/>
      <c r="T81" s="8"/>
    </row>
    <row r="82" spans="1:20" s="9" customFormat="1" ht="27">
      <c r="A82" s="130"/>
      <c r="B82" s="130"/>
      <c r="C82" s="131" t="s">
        <v>596</v>
      </c>
      <c r="D82" s="139">
        <v>0.35</v>
      </c>
      <c r="E82" s="132" t="s">
        <v>6</v>
      </c>
      <c r="F82" s="150"/>
      <c r="G82" s="147"/>
      <c r="H82" s="147">
        <f>I36-I28-I29</f>
        <v>6943.556699999998</v>
      </c>
      <c r="I82" s="144">
        <f>H82*D82</f>
        <v>2430.2448449999993</v>
      </c>
      <c r="J82" s="151"/>
      <c r="K82" s="289" t="s">
        <v>547</v>
      </c>
      <c r="L82" s="8"/>
      <c r="M82" s="8"/>
      <c r="N82" s="8"/>
      <c r="O82" s="8"/>
      <c r="P82" s="8"/>
      <c r="Q82" s="8"/>
      <c r="R82" s="8"/>
      <c r="S82" s="8"/>
      <c r="T82" s="8"/>
    </row>
    <row r="83" spans="1:20" s="9" customFormat="1" ht="24.75" customHeight="1">
      <c r="A83" s="130">
        <f>IF(B83=0,0,COUNTIF(J$67:J83,"&gt;0")+1)</f>
        <v>0</v>
      </c>
      <c r="B83" s="130"/>
      <c r="C83" s="138"/>
      <c r="D83" s="146"/>
      <c r="E83" s="143"/>
      <c r="F83" s="143"/>
      <c r="G83" s="143"/>
      <c r="H83" s="143"/>
      <c r="I83" s="147"/>
      <c r="J83" s="137">
        <f>SUM(I81:I82)</f>
        <v>3142.719844999999</v>
      </c>
      <c r="K83" s="286"/>
      <c r="L83" s="8"/>
      <c r="M83" s="8"/>
      <c r="N83" s="8"/>
      <c r="O83" s="8"/>
      <c r="P83" s="8"/>
      <c r="Q83" s="8"/>
      <c r="R83" s="8"/>
      <c r="S83" s="8"/>
      <c r="T83" s="8"/>
    </row>
    <row r="84" spans="1:20" s="9" customFormat="1" ht="39" customHeight="1">
      <c r="A84" s="130" t="s">
        <v>297</v>
      </c>
      <c r="B84" s="130" t="s">
        <v>93</v>
      </c>
      <c r="C84" s="131" t="s">
        <v>94</v>
      </c>
      <c r="D84" s="143"/>
      <c r="E84" s="143"/>
      <c r="F84" s="150"/>
      <c r="G84" s="147"/>
      <c r="H84" s="143"/>
      <c r="I84" s="144"/>
      <c r="J84" s="151"/>
      <c r="K84" s="289"/>
      <c r="L84" s="8"/>
      <c r="M84" s="8"/>
      <c r="N84" s="8"/>
      <c r="O84" s="8"/>
      <c r="P84" s="8"/>
      <c r="Q84" s="8"/>
      <c r="R84" s="8"/>
      <c r="S84" s="8"/>
      <c r="T84" s="8"/>
    </row>
    <row r="85" spans="1:20" s="9" customFormat="1" ht="39" customHeight="1">
      <c r="A85" s="130"/>
      <c r="B85" s="130"/>
      <c r="C85" s="131" t="s">
        <v>595</v>
      </c>
      <c r="D85" s="139">
        <v>0.45</v>
      </c>
      <c r="E85" s="132" t="s">
        <v>6</v>
      </c>
      <c r="F85" s="150"/>
      <c r="G85" s="147"/>
      <c r="H85" s="147">
        <f>H81</f>
        <v>1424.95</v>
      </c>
      <c r="I85" s="144">
        <f>H85*D85</f>
        <v>641.2275000000001</v>
      </c>
      <c r="J85" s="151"/>
      <c r="K85" s="289"/>
      <c r="L85" s="8"/>
      <c r="M85" s="8"/>
      <c r="N85" s="8"/>
      <c r="O85" s="8"/>
      <c r="P85" s="8"/>
      <c r="Q85" s="8"/>
      <c r="R85" s="8"/>
      <c r="S85" s="8"/>
      <c r="T85" s="8"/>
    </row>
    <row r="86" spans="1:20" s="9" customFormat="1" ht="27.75" customHeight="1">
      <c r="A86" s="130"/>
      <c r="B86" s="130"/>
      <c r="C86" s="131" t="s">
        <v>596</v>
      </c>
      <c r="D86" s="139">
        <v>0.6</v>
      </c>
      <c r="E86" s="132" t="s">
        <v>6</v>
      </c>
      <c r="F86" s="150"/>
      <c r="G86" s="147"/>
      <c r="H86" s="147">
        <f>H82</f>
        <v>6943.556699999998</v>
      </c>
      <c r="I86" s="144">
        <f>H86*D86</f>
        <v>4166.134019999999</v>
      </c>
      <c r="J86" s="151"/>
      <c r="K86" s="289" t="s">
        <v>547</v>
      </c>
      <c r="L86" s="8"/>
      <c r="M86" s="8"/>
      <c r="N86" s="8"/>
      <c r="O86" s="8"/>
      <c r="P86" s="8"/>
      <c r="Q86" s="8"/>
      <c r="R86" s="8"/>
      <c r="S86" s="8"/>
      <c r="T86" s="8"/>
    </row>
    <row r="87" spans="1:20" s="9" customFormat="1" ht="24.75" customHeight="1">
      <c r="A87" s="130">
        <f>IF(B87=0,0,COUNTIF(J$67:J87,"&gt;0")+1)</f>
        <v>0</v>
      </c>
      <c r="B87" s="130"/>
      <c r="C87" s="138"/>
      <c r="D87" s="146"/>
      <c r="E87" s="143"/>
      <c r="F87" s="143"/>
      <c r="G87" s="143"/>
      <c r="H87" s="143"/>
      <c r="I87" s="147"/>
      <c r="J87" s="137">
        <f>SUM(I85:I86)</f>
        <v>4807.361519999999</v>
      </c>
      <c r="K87" s="286"/>
      <c r="L87" s="8"/>
      <c r="M87" s="8"/>
      <c r="N87" s="8"/>
      <c r="O87" s="8"/>
      <c r="P87" s="8"/>
      <c r="Q87" s="8"/>
      <c r="R87" s="8"/>
      <c r="S87" s="8"/>
      <c r="T87" s="8"/>
    </row>
    <row r="88" spans="1:20" s="9" customFormat="1" ht="24.75" customHeight="1">
      <c r="A88" s="130" t="s">
        <v>298</v>
      </c>
      <c r="B88" s="130" t="s">
        <v>95</v>
      </c>
      <c r="C88" s="138" t="s">
        <v>96</v>
      </c>
      <c r="D88" s="146"/>
      <c r="E88" s="132"/>
      <c r="F88" s="147"/>
      <c r="G88" s="147"/>
      <c r="H88" s="147"/>
      <c r="I88" s="147"/>
      <c r="J88" s="137"/>
      <c r="K88" s="286"/>
      <c r="L88" s="8"/>
      <c r="M88" s="8"/>
      <c r="N88" s="8"/>
      <c r="O88" s="8"/>
      <c r="P88" s="8"/>
      <c r="Q88" s="8"/>
      <c r="R88" s="8"/>
      <c r="S88" s="8"/>
      <c r="T88" s="8"/>
    </row>
    <row r="89" spans="1:20" s="9" customFormat="1" ht="33" customHeight="1">
      <c r="A89" s="130"/>
      <c r="B89" s="130"/>
      <c r="C89" s="138" t="s">
        <v>183</v>
      </c>
      <c r="D89" s="146">
        <v>1</v>
      </c>
      <c r="E89" s="132" t="s">
        <v>6</v>
      </c>
      <c r="F89" s="214">
        <v>154.01</v>
      </c>
      <c r="G89" s="215" t="s">
        <v>260</v>
      </c>
      <c r="H89" s="147">
        <v>1</v>
      </c>
      <c r="I89" s="147">
        <f>H89*F89*D89</f>
        <v>154.01</v>
      </c>
      <c r="J89" s="137"/>
      <c r="K89" s="292" t="s">
        <v>383</v>
      </c>
      <c r="L89" s="8"/>
      <c r="M89" s="8"/>
      <c r="N89" s="8"/>
      <c r="O89" s="8"/>
      <c r="P89" s="8"/>
      <c r="Q89" s="8"/>
      <c r="R89" s="8"/>
      <c r="S89" s="8"/>
      <c r="T89" s="8"/>
    </row>
    <row r="90" spans="1:20" s="9" customFormat="1" ht="41.25" customHeight="1">
      <c r="A90" s="130"/>
      <c r="B90" s="130"/>
      <c r="C90" s="138" t="s">
        <v>184</v>
      </c>
      <c r="D90" s="146">
        <v>2</v>
      </c>
      <c r="E90" s="132" t="s">
        <v>6</v>
      </c>
      <c r="F90" s="214">
        <v>130.19</v>
      </c>
      <c r="G90" s="215" t="s">
        <v>260</v>
      </c>
      <c r="H90" s="147">
        <v>1</v>
      </c>
      <c r="I90" s="147">
        <f>H90*F90*D90</f>
        <v>260.38</v>
      </c>
      <c r="J90" s="137"/>
      <c r="K90" s="292" t="s">
        <v>384</v>
      </c>
      <c r="L90" s="8"/>
      <c r="M90" s="8"/>
      <c r="N90" s="8"/>
      <c r="O90" s="8"/>
      <c r="P90" s="8"/>
      <c r="Q90" s="8"/>
      <c r="R90" s="8"/>
      <c r="S90" s="8"/>
      <c r="T90" s="8"/>
    </row>
    <row r="91" spans="1:20" s="9" customFormat="1" ht="33" customHeight="1">
      <c r="A91" s="130"/>
      <c r="B91" s="130"/>
      <c r="C91" s="138" t="s">
        <v>185</v>
      </c>
      <c r="D91" s="146">
        <v>3</v>
      </c>
      <c r="E91" s="132" t="s">
        <v>6</v>
      </c>
      <c r="F91" s="214">
        <v>108.37</v>
      </c>
      <c r="G91" s="215" t="s">
        <v>260</v>
      </c>
      <c r="H91" s="147">
        <v>1</v>
      </c>
      <c r="I91" s="147">
        <f aca="true" t="shared" si="3" ref="I91:I96">H91*F91*D91</f>
        <v>325.11</v>
      </c>
      <c r="J91" s="137"/>
      <c r="K91" s="292" t="s">
        <v>385</v>
      </c>
      <c r="L91" s="8"/>
      <c r="M91" s="8"/>
      <c r="N91" s="8"/>
      <c r="O91" s="8"/>
      <c r="P91" s="8"/>
      <c r="Q91" s="8"/>
      <c r="R91" s="8"/>
      <c r="S91" s="8"/>
      <c r="T91" s="8"/>
    </row>
    <row r="92" spans="1:20" s="9" customFormat="1" ht="33" customHeight="1">
      <c r="A92" s="130"/>
      <c r="B92" s="130"/>
      <c r="C92" s="138" t="s">
        <v>186</v>
      </c>
      <c r="D92" s="146">
        <v>4</v>
      </c>
      <c r="E92" s="132" t="s">
        <v>6</v>
      </c>
      <c r="F92" s="214">
        <v>88.55</v>
      </c>
      <c r="G92" s="215" t="s">
        <v>260</v>
      </c>
      <c r="H92" s="147">
        <v>1</v>
      </c>
      <c r="I92" s="147">
        <f t="shared" si="3"/>
        <v>354.2</v>
      </c>
      <c r="J92" s="137"/>
      <c r="K92" s="292" t="s">
        <v>386</v>
      </c>
      <c r="L92" s="8"/>
      <c r="M92" s="8"/>
      <c r="N92" s="8"/>
      <c r="O92" s="8"/>
      <c r="P92" s="8"/>
      <c r="Q92" s="8"/>
      <c r="R92" s="8"/>
      <c r="S92" s="8"/>
      <c r="T92" s="8"/>
    </row>
    <row r="93" spans="1:20" s="9" customFormat="1" ht="33" customHeight="1">
      <c r="A93" s="130"/>
      <c r="B93" s="130"/>
      <c r="C93" s="138" t="s">
        <v>269</v>
      </c>
      <c r="D93" s="146">
        <v>5</v>
      </c>
      <c r="E93" s="132" t="s">
        <v>6</v>
      </c>
      <c r="F93" s="214">
        <v>75.57</v>
      </c>
      <c r="G93" s="215" t="s">
        <v>260</v>
      </c>
      <c r="H93" s="147">
        <v>0.41</v>
      </c>
      <c r="I93" s="147">
        <f t="shared" si="3"/>
        <v>154.91849999999997</v>
      </c>
      <c r="J93" s="137"/>
      <c r="K93" s="292" t="s">
        <v>387</v>
      </c>
      <c r="L93" s="8"/>
      <c r="M93" s="8"/>
      <c r="N93" s="8"/>
      <c r="O93" s="8"/>
      <c r="P93" s="8"/>
      <c r="Q93" s="8"/>
      <c r="R93" s="8"/>
      <c r="S93" s="8"/>
      <c r="T93" s="8"/>
    </row>
    <row r="94" spans="1:20" s="9" customFormat="1" ht="33" customHeight="1">
      <c r="A94" s="130"/>
      <c r="B94" s="130"/>
      <c r="C94" s="138" t="s">
        <v>187</v>
      </c>
      <c r="D94" s="146">
        <v>1</v>
      </c>
      <c r="E94" s="132" t="s">
        <v>6</v>
      </c>
      <c r="F94" s="214">
        <v>102.1</v>
      </c>
      <c r="G94" s="215" t="s">
        <v>260</v>
      </c>
      <c r="H94" s="147">
        <v>1</v>
      </c>
      <c r="I94" s="147">
        <f t="shared" si="3"/>
        <v>102.1</v>
      </c>
      <c r="J94" s="137"/>
      <c r="K94" s="292" t="s">
        <v>388</v>
      </c>
      <c r="L94" s="8"/>
      <c r="M94" s="8"/>
      <c r="N94" s="8"/>
      <c r="O94" s="8"/>
      <c r="P94" s="8"/>
      <c r="Q94" s="8"/>
      <c r="R94" s="8"/>
      <c r="S94" s="8"/>
      <c r="T94" s="8"/>
    </row>
    <row r="95" spans="1:20" s="9" customFormat="1" ht="33" customHeight="1">
      <c r="A95" s="130"/>
      <c r="B95" s="130"/>
      <c r="C95" s="138" t="s">
        <v>188</v>
      </c>
      <c r="D95" s="146">
        <v>2</v>
      </c>
      <c r="E95" s="132" t="s">
        <v>6</v>
      </c>
      <c r="F95" s="214">
        <v>82.86</v>
      </c>
      <c r="G95" s="215" t="s">
        <v>260</v>
      </c>
      <c r="H95" s="147">
        <v>1</v>
      </c>
      <c r="I95" s="147">
        <f t="shared" si="3"/>
        <v>165.72</v>
      </c>
      <c r="J95" s="137"/>
      <c r="K95" s="292" t="s">
        <v>389</v>
      </c>
      <c r="L95" s="8"/>
      <c r="M95" s="8"/>
      <c r="N95" s="8"/>
      <c r="O95" s="8"/>
      <c r="P95" s="8"/>
      <c r="Q95" s="8"/>
      <c r="R95" s="8"/>
      <c r="S95" s="8"/>
      <c r="T95" s="8"/>
    </row>
    <row r="96" spans="1:20" s="9" customFormat="1" ht="33" customHeight="1">
      <c r="A96" s="130"/>
      <c r="B96" s="130"/>
      <c r="C96" s="138" t="s">
        <v>189</v>
      </c>
      <c r="D96" s="146">
        <v>3</v>
      </c>
      <c r="E96" s="132" t="s">
        <v>6</v>
      </c>
      <c r="F96" s="214">
        <v>70.62</v>
      </c>
      <c r="G96" s="215" t="s">
        <v>260</v>
      </c>
      <c r="H96" s="147">
        <v>0.37</v>
      </c>
      <c r="I96" s="147">
        <f t="shared" si="3"/>
        <v>78.3882</v>
      </c>
      <c r="J96" s="137"/>
      <c r="K96" s="292" t="s">
        <v>390</v>
      </c>
      <c r="L96" s="8"/>
      <c r="M96" s="8"/>
      <c r="N96" s="8"/>
      <c r="O96" s="8"/>
      <c r="P96" s="8"/>
      <c r="Q96" s="8"/>
      <c r="R96" s="8"/>
      <c r="S96" s="8"/>
      <c r="T96" s="8"/>
    </row>
    <row r="97" spans="1:20" s="9" customFormat="1" ht="33" customHeight="1">
      <c r="A97" s="130"/>
      <c r="B97" s="130"/>
      <c r="C97" s="131" t="s">
        <v>391</v>
      </c>
      <c r="D97" s="146">
        <v>1</v>
      </c>
      <c r="E97" s="132" t="s">
        <v>6</v>
      </c>
      <c r="F97" s="147">
        <v>10</v>
      </c>
      <c r="G97" s="280">
        <v>10.27</v>
      </c>
      <c r="H97" s="147">
        <v>1</v>
      </c>
      <c r="I97" s="147">
        <f>H97*G97*F97*D97</f>
        <v>102.69999999999999</v>
      </c>
      <c r="J97" s="137"/>
      <c r="K97" s="292" t="s">
        <v>445</v>
      </c>
      <c r="L97" s="8"/>
      <c r="M97" s="8"/>
      <c r="N97" s="8"/>
      <c r="O97" s="8"/>
      <c r="P97" s="8"/>
      <c r="Q97" s="8"/>
      <c r="R97" s="8"/>
      <c r="S97" s="8"/>
      <c r="T97" s="8"/>
    </row>
    <row r="98" spans="1:20" s="9" customFormat="1" ht="33" customHeight="1">
      <c r="A98" s="130"/>
      <c r="B98" s="130"/>
      <c r="C98" s="131" t="s">
        <v>392</v>
      </c>
      <c r="D98" s="146">
        <v>2</v>
      </c>
      <c r="E98" s="132" t="s">
        <v>6</v>
      </c>
      <c r="F98" s="147">
        <v>10</v>
      </c>
      <c r="G98" s="280">
        <v>9.27</v>
      </c>
      <c r="H98" s="147">
        <v>1</v>
      </c>
      <c r="I98" s="147">
        <f>H98*G98*F98*D98</f>
        <v>185.39999999999998</v>
      </c>
      <c r="J98" s="137"/>
      <c r="K98" s="292" t="s">
        <v>446</v>
      </c>
      <c r="L98" s="8"/>
      <c r="M98" s="8"/>
      <c r="N98" s="8"/>
      <c r="O98" s="8"/>
      <c r="P98" s="8"/>
      <c r="Q98" s="8"/>
      <c r="R98" s="8"/>
      <c r="S98" s="8"/>
      <c r="T98" s="8"/>
    </row>
    <row r="99" spans="1:20" s="9" customFormat="1" ht="33" customHeight="1">
      <c r="A99" s="130"/>
      <c r="B99" s="130"/>
      <c r="C99" s="131" t="s">
        <v>393</v>
      </c>
      <c r="D99" s="146">
        <v>3</v>
      </c>
      <c r="E99" s="132" t="s">
        <v>6</v>
      </c>
      <c r="F99" s="147">
        <v>10</v>
      </c>
      <c r="G99" s="280">
        <v>8.27</v>
      </c>
      <c r="H99" s="147">
        <v>1</v>
      </c>
      <c r="I99" s="147">
        <f>H99*G99*F99*D99</f>
        <v>248.09999999999997</v>
      </c>
      <c r="J99" s="137"/>
      <c r="K99" s="292" t="s">
        <v>447</v>
      </c>
      <c r="L99" s="8"/>
      <c r="M99" s="8"/>
      <c r="N99" s="8"/>
      <c r="O99" s="8"/>
      <c r="P99" s="8"/>
      <c r="Q99" s="8"/>
      <c r="R99" s="8"/>
      <c r="S99" s="8"/>
      <c r="T99" s="8"/>
    </row>
    <row r="100" spans="1:20" s="9" customFormat="1" ht="33" customHeight="1">
      <c r="A100" s="130"/>
      <c r="B100" s="130"/>
      <c r="C100" s="131" t="s">
        <v>448</v>
      </c>
      <c r="D100" s="146">
        <v>4</v>
      </c>
      <c r="E100" s="132" t="s">
        <v>6</v>
      </c>
      <c r="F100" s="147">
        <v>10</v>
      </c>
      <c r="G100" s="280">
        <v>7.49</v>
      </c>
      <c r="H100" s="147">
        <v>0.57</v>
      </c>
      <c r="I100" s="147">
        <f>H100*G100*F100*D100</f>
        <v>170.772</v>
      </c>
      <c r="J100" s="137"/>
      <c r="K100" s="292" t="s">
        <v>449</v>
      </c>
      <c r="L100" s="8"/>
      <c r="M100" s="8"/>
      <c r="N100" s="8"/>
      <c r="O100" s="8"/>
      <c r="P100" s="8"/>
      <c r="Q100" s="8"/>
      <c r="R100" s="8"/>
      <c r="S100" s="8"/>
      <c r="T100" s="8"/>
    </row>
    <row r="101" spans="1:20" s="9" customFormat="1" ht="33" customHeight="1">
      <c r="A101" s="130"/>
      <c r="B101" s="130"/>
      <c r="C101" s="131" t="s">
        <v>396</v>
      </c>
      <c r="D101" s="146">
        <v>1</v>
      </c>
      <c r="E101" s="132" t="s">
        <v>6</v>
      </c>
      <c r="F101" s="147">
        <v>11</v>
      </c>
      <c r="G101" s="280">
        <v>10.27</v>
      </c>
      <c r="H101" s="147">
        <v>1</v>
      </c>
      <c r="I101" s="147">
        <f>H101*G101*F101*D101</f>
        <v>112.97</v>
      </c>
      <c r="J101" s="137"/>
      <c r="K101" s="292" t="s">
        <v>445</v>
      </c>
      <c r="L101" s="8"/>
      <c r="M101" s="8"/>
      <c r="N101" s="8"/>
      <c r="O101" s="8"/>
      <c r="P101" s="8"/>
      <c r="Q101" s="8"/>
      <c r="R101" s="8"/>
      <c r="S101" s="8"/>
      <c r="T101" s="8"/>
    </row>
    <row r="102" spans="1:20" s="9" customFormat="1" ht="33" customHeight="1">
      <c r="A102" s="130"/>
      <c r="B102" s="130"/>
      <c r="C102" s="131" t="s">
        <v>394</v>
      </c>
      <c r="D102" s="146">
        <v>2</v>
      </c>
      <c r="E102" s="132" t="s">
        <v>6</v>
      </c>
      <c r="F102" s="147">
        <v>11</v>
      </c>
      <c r="G102" s="280">
        <v>9.27</v>
      </c>
      <c r="H102" s="147">
        <v>1</v>
      </c>
      <c r="I102" s="147">
        <f aca="true" t="shared" si="4" ref="I102:I110">H102*G102*F102*D102</f>
        <v>203.94</v>
      </c>
      <c r="J102" s="137"/>
      <c r="K102" s="292" t="s">
        <v>446</v>
      </c>
      <c r="L102" s="8"/>
      <c r="M102" s="8"/>
      <c r="N102" s="8"/>
      <c r="O102" s="8"/>
      <c r="P102" s="8"/>
      <c r="Q102" s="8"/>
      <c r="R102" s="8"/>
      <c r="S102" s="8"/>
      <c r="T102" s="8"/>
    </row>
    <row r="103" spans="1:20" s="9" customFormat="1" ht="33" customHeight="1">
      <c r="A103" s="130"/>
      <c r="B103" s="130"/>
      <c r="C103" s="131" t="s">
        <v>395</v>
      </c>
      <c r="D103" s="146">
        <v>3</v>
      </c>
      <c r="E103" s="132" t="s">
        <v>6</v>
      </c>
      <c r="F103" s="147">
        <v>11</v>
      </c>
      <c r="G103" s="280">
        <v>8.27</v>
      </c>
      <c r="H103" s="147">
        <v>1</v>
      </c>
      <c r="I103" s="147">
        <f t="shared" si="4"/>
        <v>272.90999999999997</v>
      </c>
      <c r="J103" s="137"/>
      <c r="K103" s="292" t="s">
        <v>447</v>
      </c>
      <c r="L103" s="8"/>
      <c r="M103" s="8"/>
      <c r="N103" s="8"/>
      <c r="O103" s="8"/>
      <c r="P103" s="8"/>
      <c r="Q103" s="8"/>
      <c r="R103" s="8"/>
      <c r="S103" s="8"/>
      <c r="T103" s="8"/>
    </row>
    <row r="104" spans="1:20" s="9" customFormat="1" ht="33" customHeight="1">
      <c r="A104" s="130"/>
      <c r="B104" s="130"/>
      <c r="C104" s="131" t="s">
        <v>450</v>
      </c>
      <c r="D104" s="146">
        <v>4</v>
      </c>
      <c r="E104" s="132" t="s">
        <v>6</v>
      </c>
      <c r="F104" s="147">
        <v>11</v>
      </c>
      <c r="G104" s="280">
        <v>7.49</v>
      </c>
      <c r="H104" s="147">
        <v>0.57</v>
      </c>
      <c r="I104" s="147">
        <f t="shared" si="4"/>
        <v>187.84919999999997</v>
      </c>
      <c r="J104" s="137"/>
      <c r="K104" s="292" t="s">
        <v>449</v>
      </c>
      <c r="L104" s="8"/>
      <c r="M104" s="8"/>
      <c r="N104" s="8"/>
      <c r="O104" s="8"/>
      <c r="P104" s="8"/>
      <c r="Q104" s="8"/>
      <c r="R104" s="8"/>
      <c r="S104" s="8"/>
      <c r="T104" s="8"/>
    </row>
    <row r="105" spans="1:20" s="9" customFormat="1" ht="33" customHeight="1">
      <c r="A105" s="130"/>
      <c r="B105" s="130"/>
      <c r="C105" s="131" t="s">
        <v>552</v>
      </c>
      <c r="D105" s="146">
        <v>1</v>
      </c>
      <c r="E105" s="132" t="s">
        <v>6</v>
      </c>
      <c r="F105" s="147">
        <v>40</v>
      </c>
      <c r="G105" s="280">
        <v>12.14</v>
      </c>
      <c r="H105" s="147">
        <v>1</v>
      </c>
      <c r="I105" s="147">
        <f t="shared" si="4"/>
        <v>485.6</v>
      </c>
      <c r="J105" s="137"/>
      <c r="K105" s="292" t="s">
        <v>451</v>
      </c>
      <c r="L105" s="8"/>
      <c r="M105" s="8"/>
      <c r="N105" s="8"/>
      <c r="O105" s="8"/>
      <c r="P105" s="8"/>
      <c r="Q105" s="8"/>
      <c r="R105" s="8"/>
      <c r="S105" s="8"/>
      <c r="T105" s="8"/>
    </row>
    <row r="106" spans="1:20" s="9" customFormat="1" ht="33" customHeight="1">
      <c r="A106" s="130"/>
      <c r="B106" s="130"/>
      <c r="C106" s="131" t="s">
        <v>553</v>
      </c>
      <c r="D106" s="146">
        <v>2</v>
      </c>
      <c r="E106" s="132" t="s">
        <v>6</v>
      </c>
      <c r="F106" s="147">
        <v>40</v>
      </c>
      <c r="G106" s="280">
        <v>11.14</v>
      </c>
      <c r="H106" s="147">
        <v>1</v>
      </c>
      <c r="I106" s="147">
        <f t="shared" si="4"/>
        <v>891.2</v>
      </c>
      <c r="J106" s="137"/>
      <c r="K106" s="292" t="s">
        <v>452</v>
      </c>
      <c r="L106" s="8"/>
      <c r="M106" s="8"/>
      <c r="N106" s="8"/>
      <c r="O106" s="8"/>
      <c r="P106" s="8"/>
      <c r="Q106" s="8"/>
      <c r="R106" s="8"/>
      <c r="S106" s="8"/>
      <c r="T106" s="8"/>
    </row>
    <row r="107" spans="1:20" s="9" customFormat="1" ht="33" customHeight="1">
      <c r="A107" s="130"/>
      <c r="B107" s="130"/>
      <c r="C107" s="131" t="s">
        <v>557</v>
      </c>
      <c r="D107" s="146">
        <v>3</v>
      </c>
      <c r="E107" s="132" t="s">
        <v>6</v>
      </c>
      <c r="F107" s="147">
        <v>40</v>
      </c>
      <c r="G107" s="280">
        <v>10.14</v>
      </c>
      <c r="H107" s="147">
        <v>1</v>
      </c>
      <c r="I107" s="147">
        <f t="shared" si="4"/>
        <v>1216.8000000000002</v>
      </c>
      <c r="J107" s="137"/>
      <c r="K107" s="292" t="s">
        <v>397</v>
      </c>
      <c r="L107" s="8"/>
      <c r="M107" s="8"/>
      <c r="N107" s="8"/>
      <c r="O107" s="8"/>
      <c r="P107" s="8"/>
      <c r="Q107" s="8"/>
      <c r="R107" s="8"/>
      <c r="S107" s="8"/>
      <c r="T107" s="8"/>
    </row>
    <row r="108" spans="1:20" s="9" customFormat="1" ht="33" customHeight="1">
      <c r="A108" s="130"/>
      <c r="B108" s="130"/>
      <c r="C108" s="131" t="s">
        <v>554</v>
      </c>
      <c r="D108" s="146">
        <v>4</v>
      </c>
      <c r="E108" s="132" t="s">
        <v>6</v>
      </c>
      <c r="F108" s="147">
        <v>40</v>
      </c>
      <c r="G108" s="280">
        <v>9.14</v>
      </c>
      <c r="H108" s="147">
        <v>1</v>
      </c>
      <c r="I108" s="147">
        <f t="shared" si="4"/>
        <v>1462.4</v>
      </c>
      <c r="J108" s="137"/>
      <c r="K108" s="292" t="s">
        <v>398</v>
      </c>
      <c r="L108" s="8"/>
      <c r="M108" s="8"/>
      <c r="N108" s="8"/>
      <c r="O108" s="8"/>
      <c r="P108" s="8"/>
      <c r="Q108" s="8"/>
      <c r="R108" s="8"/>
      <c r="S108" s="8"/>
      <c r="T108" s="8"/>
    </row>
    <row r="109" spans="1:20" s="9" customFormat="1" ht="33" customHeight="1">
      <c r="A109" s="130"/>
      <c r="B109" s="130"/>
      <c r="C109" s="131" t="s">
        <v>555</v>
      </c>
      <c r="D109" s="146">
        <v>5</v>
      </c>
      <c r="E109" s="132" t="s">
        <v>6</v>
      </c>
      <c r="F109" s="147">
        <v>40</v>
      </c>
      <c r="G109" s="280">
        <v>8.14</v>
      </c>
      <c r="H109" s="147">
        <v>1</v>
      </c>
      <c r="I109" s="147">
        <f t="shared" si="4"/>
        <v>1628</v>
      </c>
      <c r="J109" s="137"/>
      <c r="K109" s="292" t="s">
        <v>399</v>
      </c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9" customFormat="1" ht="33" customHeight="1">
      <c r="A110" s="130"/>
      <c r="B110" s="130"/>
      <c r="C110" s="131" t="s">
        <v>556</v>
      </c>
      <c r="D110" s="146">
        <v>6</v>
      </c>
      <c r="E110" s="132" t="s">
        <v>6</v>
      </c>
      <c r="F110" s="147">
        <v>40</v>
      </c>
      <c r="G110" s="280">
        <v>7.38</v>
      </c>
      <c r="H110" s="147">
        <v>0.11</v>
      </c>
      <c r="I110" s="147">
        <f t="shared" si="4"/>
        <v>194.832</v>
      </c>
      <c r="J110" s="137"/>
      <c r="K110" s="292" t="s">
        <v>453</v>
      </c>
      <c r="L110" s="8"/>
      <c r="M110" s="8"/>
      <c r="N110" s="8"/>
      <c r="O110" s="8"/>
      <c r="P110" s="8"/>
      <c r="Q110" s="8"/>
      <c r="R110" s="8"/>
      <c r="S110" s="8"/>
      <c r="T110" s="8"/>
    </row>
    <row r="111" spans="1:20" s="9" customFormat="1" ht="33" customHeight="1">
      <c r="A111" s="130"/>
      <c r="B111" s="130"/>
      <c r="C111" s="131" t="s">
        <v>400</v>
      </c>
      <c r="D111" s="146">
        <v>1</v>
      </c>
      <c r="E111" s="132" t="s">
        <v>6</v>
      </c>
      <c r="F111" s="147">
        <v>10</v>
      </c>
      <c r="G111" s="280">
        <v>11.49</v>
      </c>
      <c r="H111" s="147">
        <v>1</v>
      </c>
      <c r="I111" s="147">
        <f aca="true" t="shared" si="5" ref="I111:I122">H111*G111*F111*D111</f>
        <v>114.9</v>
      </c>
      <c r="J111" s="137"/>
      <c r="K111" s="292" t="s">
        <v>406</v>
      </c>
      <c r="L111" s="8"/>
      <c r="M111" s="8"/>
      <c r="N111" s="8"/>
      <c r="O111" s="8"/>
      <c r="P111" s="8"/>
      <c r="Q111" s="8"/>
      <c r="R111" s="8"/>
      <c r="S111" s="8"/>
      <c r="T111" s="8"/>
    </row>
    <row r="112" spans="1:20" s="9" customFormat="1" ht="33" customHeight="1">
      <c r="A112" s="130"/>
      <c r="B112" s="130"/>
      <c r="C112" s="131" t="s">
        <v>401</v>
      </c>
      <c r="D112" s="146">
        <v>2</v>
      </c>
      <c r="E112" s="132" t="s">
        <v>6</v>
      </c>
      <c r="F112" s="147">
        <v>10</v>
      </c>
      <c r="G112" s="280">
        <v>10.49</v>
      </c>
      <c r="H112" s="147">
        <v>1</v>
      </c>
      <c r="I112" s="147">
        <f t="shared" si="5"/>
        <v>209.8</v>
      </c>
      <c r="J112" s="137"/>
      <c r="K112" s="292" t="s">
        <v>407</v>
      </c>
      <c r="L112" s="8"/>
      <c r="M112" s="8"/>
      <c r="N112" s="8"/>
      <c r="O112" s="8"/>
      <c r="P112" s="8"/>
      <c r="Q112" s="8"/>
      <c r="R112" s="8"/>
      <c r="S112" s="8"/>
      <c r="T112" s="8"/>
    </row>
    <row r="113" spans="1:20" s="9" customFormat="1" ht="33" customHeight="1">
      <c r="A113" s="130"/>
      <c r="B113" s="130"/>
      <c r="C113" s="131" t="s">
        <v>402</v>
      </c>
      <c r="D113" s="146">
        <v>3</v>
      </c>
      <c r="E113" s="132" t="s">
        <v>6</v>
      </c>
      <c r="F113" s="147">
        <v>10</v>
      </c>
      <c r="G113" s="280">
        <v>9.49</v>
      </c>
      <c r="H113" s="147">
        <v>1</v>
      </c>
      <c r="I113" s="147">
        <f t="shared" si="5"/>
        <v>284.70000000000005</v>
      </c>
      <c r="J113" s="137"/>
      <c r="K113" s="292" t="s">
        <v>408</v>
      </c>
      <c r="L113" s="8"/>
      <c r="M113" s="8"/>
      <c r="N113" s="8"/>
      <c r="O113" s="8"/>
      <c r="P113" s="8"/>
      <c r="Q113" s="8"/>
      <c r="R113" s="8"/>
      <c r="S113" s="8"/>
      <c r="T113" s="8"/>
    </row>
    <row r="114" spans="1:20" s="9" customFormat="1" ht="33" customHeight="1">
      <c r="A114" s="130"/>
      <c r="B114" s="130"/>
      <c r="C114" s="131" t="s">
        <v>403</v>
      </c>
      <c r="D114" s="146">
        <v>4</v>
      </c>
      <c r="E114" s="132" t="s">
        <v>6</v>
      </c>
      <c r="F114" s="147">
        <v>10</v>
      </c>
      <c r="G114" s="280">
        <v>8.49</v>
      </c>
      <c r="H114" s="147">
        <v>1</v>
      </c>
      <c r="I114" s="147">
        <f t="shared" si="5"/>
        <v>339.6</v>
      </c>
      <c r="J114" s="137"/>
      <c r="K114" s="292" t="s">
        <v>409</v>
      </c>
      <c r="L114" s="8"/>
      <c r="M114" s="8"/>
      <c r="N114" s="8"/>
      <c r="O114" s="8"/>
      <c r="P114" s="8"/>
      <c r="Q114" s="8"/>
      <c r="R114" s="8"/>
      <c r="S114" s="8"/>
      <c r="T114" s="8"/>
    </row>
    <row r="115" spans="1:20" s="9" customFormat="1" ht="33" customHeight="1">
      <c r="A115" s="130"/>
      <c r="B115" s="130"/>
      <c r="C115" s="131" t="s">
        <v>404</v>
      </c>
      <c r="D115" s="146">
        <v>5</v>
      </c>
      <c r="E115" s="132" t="s">
        <v>6</v>
      </c>
      <c r="F115" s="147">
        <v>10</v>
      </c>
      <c r="G115" s="280">
        <v>7.49</v>
      </c>
      <c r="H115" s="147">
        <v>1</v>
      </c>
      <c r="I115" s="147">
        <f t="shared" si="5"/>
        <v>374.5</v>
      </c>
      <c r="J115" s="137"/>
      <c r="K115" s="292" t="s">
        <v>410</v>
      </c>
      <c r="L115" s="8"/>
      <c r="M115" s="8"/>
      <c r="N115" s="8"/>
      <c r="O115" s="8"/>
      <c r="P115" s="8"/>
      <c r="Q115" s="8"/>
      <c r="R115" s="8"/>
      <c r="S115" s="8"/>
      <c r="T115" s="8"/>
    </row>
    <row r="116" spans="1:20" s="9" customFormat="1" ht="33" customHeight="1">
      <c r="A116" s="130"/>
      <c r="B116" s="130"/>
      <c r="C116" s="131" t="s">
        <v>405</v>
      </c>
      <c r="D116" s="146">
        <v>6</v>
      </c>
      <c r="E116" s="132" t="s">
        <v>6</v>
      </c>
      <c r="F116" s="147">
        <v>10</v>
      </c>
      <c r="G116" s="280">
        <v>6.93</v>
      </c>
      <c r="H116" s="147">
        <v>0.11</v>
      </c>
      <c r="I116" s="147">
        <f t="shared" si="5"/>
        <v>45.738</v>
      </c>
      <c r="J116" s="137"/>
      <c r="K116" s="292" t="s">
        <v>411</v>
      </c>
      <c r="L116" s="8"/>
      <c r="M116" s="8"/>
      <c r="N116" s="8"/>
      <c r="O116" s="8"/>
      <c r="P116" s="8"/>
      <c r="Q116" s="8"/>
      <c r="R116" s="8"/>
      <c r="S116" s="8"/>
      <c r="T116" s="8"/>
    </row>
    <row r="117" spans="1:20" s="9" customFormat="1" ht="33" customHeight="1">
      <c r="A117" s="130"/>
      <c r="B117" s="130"/>
      <c r="C117" s="131" t="s">
        <v>412</v>
      </c>
      <c r="D117" s="146">
        <v>1</v>
      </c>
      <c r="E117" s="132" t="s">
        <v>6</v>
      </c>
      <c r="F117" s="147">
        <v>16</v>
      </c>
      <c r="G117" s="280">
        <v>11.49</v>
      </c>
      <c r="H117" s="147">
        <v>1</v>
      </c>
      <c r="I117" s="147">
        <f t="shared" si="5"/>
        <v>183.84</v>
      </c>
      <c r="J117" s="137"/>
      <c r="K117" s="292" t="s">
        <v>406</v>
      </c>
      <c r="L117" s="8"/>
      <c r="M117" s="8"/>
      <c r="N117" s="8"/>
      <c r="O117" s="8"/>
      <c r="P117" s="8"/>
      <c r="Q117" s="8"/>
      <c r="R117" s="8"/>
      <c r="S117" s="8"/>
      <c r="T117" s="8"/>
    </row>
    <row r="118" spans="1:20" s="9" customFormat="1" ht="33" customHeight="1">
      <c r="A118" s="130"/>
      <c r="B118" s="130"/>
      <c r="C118" s="131" t="s">
        <v>413</v>
      </c>
      <c r="D118" s="146">
        <v>2</v>
      </c>
      <c r="E118" s="132" t="s">
        <v>6</v>
      </c>
      <c r="F118" s="147">
        <v>16</v>
      </c>
      <c r="G118" s="280">
        <v>10.49</v>
      </c>
      <c r="H118" s="147">
        <v>1</v>
      </c>
      <c r="I118" s="147">
        <f t="shared" si="5"/>
        <v>335.68</v>
      </c>
      <c r="J118" s="137"/>
      <c r="K118" s="292" t="s">
        <v>407</v>
      </c>
      <c r="L118" s="8"/>
      <c r="M118" s="8"/>
      <c r="N118" s="8"/>
      <c r="O118" s="8"/>
      <c r="P118" s="8"/>
      <c r="Q118" s="8"/>
      <c r="R118" s="8"/>
      <c r="S118" s="8"/>
      <c r="T118" s="8"/>
    </row>
    <row r="119" spans="1:20" s="9" customFormat="1" ht="33" customHeight="1">
      <c r="A119" s="130"/>
      <c r="B119" s="130"/>
      <c r="C119" s="131" t="s">
        <v>414</v>
      </c>
      <c r="D119" s="146">
        <v>3</v>
      </c>
      <c r="E119" s="132" t="s">
        <v>6</v>
      </c>
      <c r="F119" s="147">
        <v>16</v>
      </c>
      <c r="G119" s="280">
        <v>9.49</v>
      </c>
      <c r="H119" s="147">
        <v>1</v>
      </c>
      <c r="I119" s="147">
        <f t="shared" si="5"/>
        <v>455.52</v>
      </c>
      <c r="J119" s="137"/>
      <c r="K119" s="292" t="s">
        <v>408</v>
      </c>
      <c r="L119" s="8"/>
      <c r="M119" s="8"/>
      <c r="N119" s="8"/>
      <c r="O119" s="8"/>
      <c r="P119" s="8"/>
      <c r="Q119" s="8"/>
      <c r="R119" s="8"/>
      <c r="S119" s="8"/>
      <c r="T119" s="8"/>
    </row>
    <row r="120" spans="1:20" s="9" customFormat="1" ht="33" customHeight="1">
      <c r="A120" s="130"/>
      <c r="B120" s="130"/>
      <c r="C120" s="131" t="s">
        <v>415</v>
      </c>
      <c r="D120" s="146">
        <v>4</v>
      </c>
      <c r="E120" s="132" t="s">
        <v>6</v>
      </c>
      <c r="F120" s="147">
        <v>16</v>
      </c>
      <c r="G120" s="280">
        <v>8.49</v>
      </c>
      <c r="H120" s="147">
        <v>1</v>
      </c>
      <c r="I120" s="147">
        <f t="shared" si="5"/>
        <v>543.36</v>
      </c>
      <c r="J120" s="137"/>
      <c r="K120" s="292" t="s">
        <v>409</v>
      </c>
      <c r="L120" s="8"/>
      <c r="M120" s="8"/>
      <c r="N120" s="8"/>
      <c r="O120" s="8"/>
      <c r="P120" s="8"/>
      <c r="Q120" s="8"/>
      <c r="R120" s="8"/>
      <c r="S120" s="8"/>
      <c r="T120" s="8"/>
    </row>
    <row r="121" spans="1:20" s="9" customFormat="1" ht="33" customHeight="1">
      <c r="A121" s="130"/>
      <c r="B121" s="130"/>
      <c r="C121" s="131" t="s">
        <v>416</v>
      </c>
      <c r="D121" s="146">
        <v>5</v>
      </c>
      <c r="E121" s="132" t="s">
        <v>6</v>
      </c>
      <c r="F121" s="147">
        <v>16</v>
      </c>
      <c r="G121" s="280">
        <v>7.49</v>
      </c>
      <c r="H121" s="147">
        <v>1</v>
      </c>
      <c r="I121" s="147">
        <f t="shared" si="5"/>
        <v>599.2</v>
      </c>
      <c r="J121" s="137"/>
      <c r="K121" s="292" t="s">
        <v>410</v>
      </c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9" customFormat="1" ht="33" customHeight="1">
      <c r="A122" s="130"/>
      <c r="B122" s="130"/>
      <c r="C122" s="131" t="s">
        <v>417</v>
      </c>
      <c r="D122" s="146">
        <v>6</v>
      </c>
      <c r="E122" s="132" t="s">
        <v>6</v>
      </c>
      <c r="F122" s="147">
        <v>16</v>
      </c>
      <c r="G122" s="280">
        <v>6.93</v>
      </c>
      <c r="H122" s="147">
        <v>0.11</v>
      </c>
      <c r="I122" s="147">
        <f t="shared" si="5"/>
        <v>73.1808</v>
      </c>
      <c r="J122" s="280">
        <f>SUM(I89:I123)</f>
        <v>12518.318700000002</v>
      </c>
      <c r="K122" s="292" t="s">
        <v>411</v>
      </c>
      <c r="L122" s="8"/>
      <c r="M122" s="8"/>
      <c r="N122" s="8"/>
      <c r="O122" s="8"/>
      <c r="P122" s="8"/>
      <c r="Q122" s="8"/>
      <c r="R122" s="8"/>
      <c r="S122" s="8"/>
      <c r="T122" s="8"/>
    </row>
    <row r="123" spans="1:20" s="9" customFormat="1" ht="24.75" customHeight="1">
      <c r="A123" s="130"/>
      <c r="B123" s="130"/>
      <c r="C123" s="138"/>
      <c r="D123" s="216">
        <v>0.95</v>
      </c>
      <c r="E123" s="132"/>
      <c r="F123" s="147"/>
      <c r="G123" s="147"/>
      <c r="H123" s="147"/>
      <c r="I123" s="147"/>
      <c r="J123" s="374">
        <f>J122*D123</f>
        <v>11892.402765</v>
      </c>
      <c r="K123" s="286"/>
      <c r="L123" s="8"/>
      <c r="M123" s="8"/>
      <c r="N123" s="8"/>
      <c r="O123" s="8"/>
      <c r="P123" s="8"/>
      <c r="Q123" s="8"/>
      <c r="R123" s="8"/>
      <c r="S123" s="8"/>
      <c r="T123" s="8"/>
    </row>
    <row r="124" spans="1:20" s="9" customFormat="1" ht="24.75" customHeight="1">
      <c r="A124" s="130"/>
      <c r="B124" s="130"/>
      <c r="C124" s="138"/>
      <c r="D124" s="146"/>
      <c r="E124" s="132"/>
      <c r="F124" s="147"/>
      <c r="G124" s="147"/>
      <c r="H124" s="147"/>
      <c r="I124" s="147"/>
      <c r="J124" s="137"/>
      <c r="K124" s="286"/>
      <c r="L124" s="8"/>
      <c r="M124" s="8"/>
      <c r="N124" s="8"/>
      <c r="O124" s="8"/>
      <c r="P124" s="8"/>
      <c r="Q124" s="8"/>
      <c r="R124" s="8"/>
      <c r="S124" s="8"/>
      <c r="T124" s="8"/>
    </row>
    <row r="125" spans="1:20" s="9" customFormat="1" ht="51.75" customHeight="1">
      <c r="A125" s="130" t="s">
        <v>299</v>
      </c>
      <c r="B125" s="130" t="s">
        <v>97</v>
      </c>
      <c r="C125" s="138" t="s">
        <v>190</v>
      </c>
      <c r="D125" s="216"/>
      <c r="E125" s="132"/>
      <c r="F125" s="217"/>
      <c r="G125" s="217"/>
      <c r="H125" s="217"/>
      <c r="I125" s="147"/>
      <c r="J125" s="137"/>
      <c r="K125" s="286"/>
      <c r="L125" s="8"/>
      <c r="M125" s="8"/>
      <c r="N125" s="8"/>
      <c r="O125" s="8"/>
      <c r="P125" s="8"/>
      <c r="Q125" s="8"/>
      <c r="R125" s="8"/>
      <c r="S125" s="8"/>
      <c r="T125" s="8"/>
    </row>
    <row r="126" spans="1:20" s="9" customFormat="1" ht="37.5" customHeight="1">
      <c r="A126" s="130"/>
      <c r="B126" s="137"/>
      <c r="C126" s="135" t="s">
        <v>373</v>
      </c>
      <c r="D126" s="136"/>
      <c r="E126" s="136" t="s">
        <v>6</v>
      </c>
      <c r="F126" s="133"/>
      <c r="G126" s="133"/>
      <c r="H126" s="135"/>
      <c r="I126" s="277">
        <f>I62</f>
        <v>4682.5117</v>
      </c>
      <c r="J126" s="279"/>
      <c r="K126" s="287" t="s">
        <v>558</v>
      </c>
      <c r="L126" s="8"/>
      <c r="M126" s="8"/>
      <c r="N126" s="8"/>
      <c r="O126" s="8"/>
      <c r="P126" s="8"/>
      <c r="Q126" s="8"/>
      <c r="R126" s="8"/>
      <c r="S126" s="8"/>
      <c r="T126" s="8"/>
    </row>
    <row r="127" spans="1:20" s="9" customFormat="1" ht="37.5" customHeight="1">
      <c r="A127" s="130"/>
      <c r="B127" s="137"/>
      <c r="C127" s="131"/>
      <c r="D127" s="139">
        <v>0.95</v>
      </c>
      <c r="E127" s="132" t="s">
        <v>6</v>
      </c>
      <c r="F127" s="133"/>
      <c r="G127" s="133"/>
      <c r="H127" s="133"/>
      <c r="I127" s="133">
        <f>I126*D127</f>
        <v>4448.386115</v>
      </c>
      <c r="J127" s="134"/>
      <c r="K127" s="284"/>
      <c r="L127" s="8"/>
      <c r="M127" s="8"/>
      <c r="N127" s="8"/>
      <c r="O127" s="8"/>
      <c r="P127" s="8"/>
      <c r="Q127" s="8"/>
      <c r="R127" s="8"/>
      <c r="S127" s="8"/>
      <c r="T127" s="8"/>
    </row>
    <row r="128" spans="1:20" s="9" customFormat="1" ht="24.75" customHeight="1">
      <c r="A128" s="130"/>
      <c r="B128" s="130"/>
      <c r="C128" s="138"/>
      <c r="D128" s="146"/>
      <c r="E128" s="143"/>
      <c r="F128" s="143"/>
      <c r="G128" s="143"/>
      <c r="H128" s="143"/>
      <c r="I128" s="147"/>
      <c r="J128" s="137">
        <f>I127</f>
        <v>4448.386115</v>
      </c>
      <c r="K128" s="286"/>
      <c r="L128" s="8"/>
      <c r="M128" s="8"/>
      <c r="N128" s="8"/>
      <c r="O128" s="8"/>
      <c r="P128" s="8"/>
      <c r="Q128" s="8"/>
      <c r="R128" s="8"/>
      <c r="S128" s="8"/>
      <c r="T128" s="8"/>
    </row>
    <row r="129" spans="1:11" ht="49.5" customHeight="1">
      <c r="A129" s="130" t="s">
        <v>300</v>
      </c>
      <c r="B129" s="130" t="s">
        <v>14</v>
      </c>
      <c r="C129" s="131" t="s">
        <v>36</v>
      </c>
      <c r="D129" s="146"/>
      <c r="E129" s="143"/>
      <c r="F129" s="143"/>
      <c r="G129" s="143"/>
      <c r="H129" s="143"/>
      <c r="I129" s="143"/>
      <c r="J129" s="219"/>
      <c r="K129" s="293"/>
    </row>
    <row r="130" spans="1:11" ht="44.25" customHeight="1">
      <c r="A130" s="130"/>
      <c r="B130" s="130"/>
      <c r="C130" s="131" t="s">
        <v>419</v>
      </c>
      <c r="D130" s="136">
        <v>1</v>
      </c>
      <c r="E130" s="132" t="s">
        <v>6</v>
      </c>
      <c r="F130" s="220"/>
      <c r="G130" s="220"/>
      <c r="H130" s="220"/>
      <c r="I130" s="221">
        <f>J87+J83+J79+I37</f>
        <v>16366.306699999997</v>
      </c>
      <c r="J130" s="219"/>
      <c r="K130" s="294" t="s">
        <v>418</v>
      </c>
    </row>
    <row r="131" spans="1:11" ht="24.75" customHeight="1">
      <c r="A131" s="130"/>
      <c r="B131" s="130"/>
      <c r="C131" s="131" t="s">
        <v>170</v>
      </c>
      <c r="E131" s="132" t="s">
        <v>6</v>
      </c>
      <c r="F131" s="136">
        <v>1.3</v>
      </c>
      <c r="G131" s="220"/>
      <c r="H131" s="144">
        <f>J16+J26</f>
        <v>316.46950000000004</v>
      </c>
      <c r="I131" s="221">
        <f>H131*F131</f>
        <v>411.41035000000005</v>
      </c>
      <c r="J131" s="219"/>
      <c r="K131" s="295" t="s">
        <v>191</v>
      </c>
    </row>
    <row r="132" spans="1:11" ht="24.75" customHeight="1">
      <c r="A132" s="130"/>
      <c r="B132" s="130"/>
      <c r="C132" s="138"/>
      <c r="D132" s="146"/>
      <c r="E132" s="143"/>
      <c r="F132" s="143"/>
      <c r="G132" s="143"/>
      <c r="H132" s="143"/>
      <c r="I132" s="222"/>
      <c r="J132" s="219">
        <f>SUM(I130:I131)</f>
        <v>16777.717049999996</v>
      </c>
      <c r="K132" s="293"/>
    </row>
    <row r="133" spans="1:11" ht="66.75" customHeight="1">
      <c r="A133" s="130" t="s">
        <v>301</v>
      </c>
      <c r="B133" s="130" t="s">
        <v>192</v>
      </c>
      <c r="C133" s="131" t="s">
        <v>194</v>
      </c>
      <c r="D133" s="146"/>
      <c r="E133" s="143"/>
      <c r="F133" s="143"/>
      <c r="G133" s="143"/>
      <c r="H133" s="143"/>
      <c r="I133" s="143"/>
      <c r="J133" s="219"/>
      <c r="K133" s="293"/>
    </row>
    <row r="134" spans="1:11" ht="24.75" customHeight="1">
      <c r="A134" s="130"/>
      <c r="B134" s="130"/>
      <c r="C134" s="131" t="s">
        <v>170</v>
      </c>
      <c r="D134" s="136">
        <v>4</v>
      </c>
      <c r="E134" s="132" t="s">
        <v>6</v>
      </c>
      <c r="F134" s="136">
        <v>1.3</v>
      </c>
      <c r="G134" s="218"/>
      <c r="H134" s="147">
        <f>J16+J26</f>
        <v>316.46950000000004</v>
      </c>
      <c r="I134" s="144">
        <f>H134*F134*D134</f>
        <v>1645.6414000000002</v>
      </c>
      <c r="J134" s="219"/>
      <c r="K134" s="295" t="s">
        <v>191</v>
      </c>
    </row>
    <row r="135" spans="1:11" ht="47.25" customHeight="1">
      <c r="A135" s="130"/>
      <c r="B135" s="130"/>
      <c r="C135" s="131" t="s">
        <v>419</v>
      </c>
      <c r="D135" s="136">
        <v>4</v>
      </c>
      <c r="E135" s="132" t="s">
        <v>6</v>
      </c>
      <c r="F135" s="223">
        <f>I130</f>
        <v>16366.306699999997</v>
      </c>
      <c r="G135" s="218" t="s">
        <v>66</v>
      </c>
      <c r="H135" s="220"/>
      <c r="I135" s="144">
        <f>F135*D135</f>
        <v>65465.22679999999</v>
      </c>
      <c r="J135" s="219"/>
      <c r="K135" s="294" t="s">
        <v>418</v>
      </c>
    </row>
    <row r="136" spans="1:11" ht="24.75" customHeight="1">
      <c r="A136" s="130"/>
      <c r="B136" s="130"/>
      <c r="C136" s="138"/>
      <c r="D136" s="146"/>
      <c r="E136" s="143"/>
      <c r="F136" s="143"/>
      <c r="G136" s="143"/>
      <c r="H136" s="143"/>
      <c r="I136" s="222"/>
      <c r="J136" s="219">
        <f>SUM(I134:I135)</f>
        <v>67110.86819999998</v>
      </c>
      <c r="K136" s="293"/>
    </row>
    <row r="137" spans="1:11" ht="49.5" customHeight="1">
      <c r="A137" s="130" t="s">
        <v>302</v>
      </c>
      <c r="B137" s="141" t="s">
        <v>193</v>
      </c>
      <c r="C137" s="197" t="s">
        <v>195</v>
      </c>
      <c r="D137" s="314"/>
      <c r="E137" s="315"/>
      <c r="F137" s="315"/>
      <c r="G137" s="315"/>
      <c r="H137" s="315"/>
      <c r="I137" s="315"/>
      <c r="J137" s="235"/>
      <c r="K137" s="316"/>
    </row>
    <row r="138" spans="1:11" ht="24.75" customHeight="1">
      <c r="A138" s="130"/>
      <c r="B138" s="141"/>
      <c r="C138" s="197" t="s">
        <v>170</v>
      </c>
      <c r="D138" s="317">
        <v>0.5</v>
      </c>
      <c r="E138" s="273" t="s">
        <v>6</v>
      </c>
      <c r="F138" s="136">
        <v>1.3</v>
      </c>
      <c r="G138" s="231"/>
      <c r="H138" s="230">
        <f>H131</f>
        <v>316.46950000000004</v>
      </c>
      <c r="I138" s="148">
        <f>H138*F138*D138</f>
        <v>205.70517500000003</v>
      </c>
      <c r="J138" s="235"/>
      <c r="K138" s="318" t="s">
        <v>191</v>
      </c>
    </row>
    <row r="139" spans="1:11" ht="33.75" customHeight="1">
      <c r="A139" s="130"/>
      <c r="B139" s="141"/>
      <c r="C139" s="197" t="s">
        <v>592</v>
      </c>
      <c r="D139" s="317">
        <v>0.5</v>
      </c>
      <c r="E139" s="273" t="s">
        <v>6</v>
      </c>
      <c r="F139" s="136"/>
      <c r="G139" s="231"/>
      <c r="H139" s="230">
        <f>I36</f>
        <v>8368.506699999998</v>
      </c>
      <c r="I139" s="148">
        <f>H139*D139</f>
        <v>4184.253349999999</v>
      </c>
      <c r="J139" s="235"/>
      <c r="K139" s="318"/>
    </row>
    <row r="140" spans="1:11" ht="51.75" customHeight="1">
      <c r="A140" s="130"/>
      <c r="B140" s="141"/>
      <c r="C140" s="197" t="s">
        <v>593</v>
      </c>
      <c r="D140" s="317">
        <v>5.5</v>
      </c>
      <c r="E140" s="273" t="s">
        <v>6</v>
      </c>
      <c r="F140" s="319"/>
      <c r="G140" s="231"/>
      <c r="H140" s="230">
        <f>J79</f>
        <v>7997.8</v>
      </c>
      <c r="I140" s="148">
        <f>H140*D140</f>
        <v>43987.9</v>
      </c>
      <c r="J140" s="235"/>
      <c r="K140" s="294" t="s">
        <v>418</v>
      </c>
    </row>
    <row r="141" spans="1:11" ht="24.75" customHeight="1">
      <c r="A141" s="130"/>
      <c r="B141" s="141"/>
      <c r="C141" s="228"/>
      <c r="D141" s="314"/>
      <c r="E141" s="315"/>
      <c r="F141" s="315"/>
      <c r="G141" s="315"/>
      <c r="H141" s="315"/>
      <c r="I141" s="320"/>
      <c r="J141" s="235">
        <f>SUM(I138:I140)</f>
        <v>48377.858525</v>
      </c>
      <c r="K141" s="316"/>
    </row>
    <row r="142" spans="1:11" ht="49.5" customHeight="1">
      <c r="A142" s="130" t="s">
        <v>303</v>
      </c>
      <c r="B142" s="141" t="s">
        <v>15</v>
      </c>
      <c r="C142" s="197" t="s">
        <v>16</v>
      </c>
      <c r="D142" s="224"/>
      <c r="E142" s="224"/>
      <c r="F142" s="148"/>
      <c r="G142" s="225"/>
      <c r="H142" s="225"/>
      <c r="I142" s="226"/>
      <c r="J142" s="227"/>
      <c r="K142" s="296"/>
    </row>
    <row r="143" spans="1:11" ht="24.75" customHeight="1">
      <c r="A143" s="130"/>
      <c r="B143" s="141"/>
      <c r="C143" s="228" t="s">
        <v>54</v>
      </c>
      <c r="D143" s="331">
        <v>1</v>
      </c>
      <c r="E143" s="229" t="s">
        <v>46</v>
      </c>
      <c r="F143" s="148">
        <v>0.5</v>
      </c>
      <c r="G143" s="230">
        <f>J301+J307+J319+J329</f>
        <v>2471.1322</v>
      </c>
      <c r="H143" s="231" t="s">
        <v>66</v>
      </c>
      <c r="I143" s="232">
        <f>ROUND(PRODUCT(D143:H143),2)</f>
        <v>1235.57</v>
      </c>
      <c r="J143" s="227"/>
      <c r="K143" s="332"/>
    </row>
    <row r="144" spans="1:11" ht="24.75" customHeight="1">
      <c r="A144" s="130">
        <f>IF(B144=0,0,COUNTIF(J$67:J144,"&gt;0")+1)</f>
        <v>0</v>
      </c>
      <c r="B144" s="141"/>
      <c r="C144" s="228"/>
      <c r="D144" s="225"/>
      <c r="E144" s="225"/>
      <c r="F144" s="225"/>
      <c r="G144" s="225"/>
      <c r="H144" s="225"/>
      <c r="I144" s="226"/>
      <c r="J144" s="235">
        <f>SUM(I143)</f>
        <v>1235.57</v>
      </c>
      <c r="K144" s="333"/>
    </row>
    <row r="145" spans="1:11" ht="67.5" customHeight="1">
      <c r="A145" s="130" t="s">
        <v>304</v>
      </c>
      <c r="B145" s="130" t="s">
        <v>237</v>
      </c>
      <c r="C145" s="197" t="s">
        <v>238</v>
      </c>
      <c r="D145" s="224"/>
      <c r="E145" s="224"/>
      <c r="F145" s="225"/>
      <c r="G145" s="225"/>
      <c r="H145" s="225"/>
      <c r="I145" s="226"/>
      <c r="J145" s="227"/>
      <c r="K145" s="296"/>
    </row>
    <row r="146" spans="1:11" ht="24.75" customHeight="1">
      <c r="A146" s="130"/>
      <c r="B146" s="130"/>
      <c r="C146" s="228"/>
      <c r="D146" s="146">
        <v>1</v>
      </c>
      <c r="E146" s="229" t="s">
        <v>6</v>
      </c>
      <c r="F146" s="225"/>
      <c r="G146" s="230">
        <f>J79</f>
        <v>7997.8</v>
      </c>
      <c r="H146" s="231" t="s">
        <v>66</v>
      </c>
      <c r="I146" s="232">
        <f>G146</f>
        <v>7997.8</v>
      </c>
      <c r="J146" s="227"/>
      <c r="K146" s="295" t="s">
        <v>239</v>
      </c>
    </row>
    <row r="147" spans="1:11" ht="24.75" customHeight="1">
      <c r="A147" s="130">
        <f>IF(B147=0,0,COUNTIF(J$67:J147,"&gt;0")+1)</f>
        <v>0</v>
      </c>
      <c r="B147" s="130"/>
      <c r="C147" s="138"/>
      <c r="D147" s="233"/>
      <c r="E147" s="233"/>
      <c r="F147" s="233"/>
      <c r="G147" s="233"/>
      <c r="H147" s="233"/>
      <c r="I147" s="234"/>
      <c r="J147" s="235">
        <f>SUM(I146)</f>
        <v>7997.8</v>
      </c>
      <c r="K147" s="286"/>
    </row>
    <row r="148" spans="1:11" ht="92.25" customHeight="1">
      <c r="A148" s="130" t="s">
        <v>305</v>
      </c>
      <c r="B148" s="130" t="s">
        <v>99</v>
      </c>
      <c r="C148" s="157" t="s">
        <v>100</v>
      </c>
      <c r="D148" s="146"/>
      <c r="E148" s="143"/>
      <c r="F148" s="143"/>
      <c r="G148" s="236"/>
      <c r="H148" s="143"/>
      <c r="I148" s="222"/>
      <c r="J148" s="153"/>
      <c r="K148" s="286"/>
    </row>
    <row r="149" spans="1:11" ht="30" customHeight="1">
      <c r="A149" s="130"/>
      <c r="B149" s="130"/>
      <c r="C149" s="157" t="s">
        <v>196</v>
      </c>
      <c r="D149" s="146">
        <v>1</v>
      </c>
      <c r="E149" s="143" t="s">
        <v>29</v>
      </c>
      <c r="F149" s="143">
        <v>18.32</v>
      </c>
      <c r="G149" s="236"/>
      <c r="H149" s="143"/>
      <c r="I149" s="144">
        <f>F149</f>
        <v>18.32</v>
      </c>
      <c r="J149" s="153"/>
      <c r="K149" s="297" t="s">
        <v>200</v>
      </c>
    </row>
    <row r="150" spans="1:11" ht="30" customHeight="1">
      <c r="A150" s="130"/>
      <c r="B150" s="130"/>
      <c r="C150" s="157" t="s">
        <v>197</v>
      </c>
      <c r="D150" s="146">
        <v>1</v>
      </c>
      <c r="E150" s="143" t="s">
        <v>29</v>
      </c>
      <c r="F150" s="143">
        <v>18.03</v>
      </c>
      <c r="G150" s="236"/>
      <c r="H150" s="143"/>
      <c r="I150" s="144">
        <f>F150</f>
        <v>18.03</v>
      </c>
      <c r="J150" s="153"/>
      <c r="K150" s="297" t="s">
        <v>200</v>
      </c>
    </row>
    <row r="151" spans="1:11" ht="27" customHeight="1">
      <c r="A151" s="130"/>
      <c r="B151" s="130"/>
      <c r="C151" s="157" t="s">
        <v>198</v>
      </c>
      <c r="D151" s="146">
        <v>1</v>
      </c>
      <c r="E151" s="143" t="s">
        <v>29</v>
      </c>
      <c r="F151" s="143">
        <v>18.51</v>
      </c>
      <c r="G151" s="236"/>
      <c r="H151" s="143"/>
      <c r="I151" s="144">
        <f>F151</f>
        <v>18.51</v>
      </c>
      <c r="J151" s="153"/>
      <c r="K151" s="297" t="s">
        <v>200</v>
      </c>
    </row>
    <row r="152" spans="1:11" ht="24.75" customHeight="1">
      <c r="A152" s="130"/>
      <c r="B152" s="130"/>
      <c r="C152" s="157" t="s">
        <v>199</v>
      </c>
      <c r="D152" s="146">
        <v>1</v>
      </c>
      <c r="E152" s="143" t="s">
        <v>29</v>
      </c>
      <c r="F152" s="147">
        <v>17.83</v>
      </c>
      <c r="G152" s="147"/>
      <c r="H152" s="147"/>
      <c r="I152" s="144">
        <f>F152</f>
        <v>17.83</v>
      </c>
      <c r="J152" s="153"/>
      <c r="K152" s="297" t="s">
        <v>200</v>
      </c>
    </row>
    <row r="153" spans="1:11" ht="24.75" customHeight="1">
      <c r="A153" s="130"/>
      <c r="B153" s="130"/>
      <c r="C153" s="145"/>
      <c r="D153" s="146"/>
      <c r="E153" s="143"/>
      <c r="F153" s="147"/>
      <c r="G153" s="147"/>
      <c r="H153" s="147"/>
      <c r="I153" s="144"/>
      <c r="J153" s="153">
        <f>SUM(I149:I152)</f>
        <v>72.69</v>
      </c>
      <c r="K153" s="286"/>
    </row>
    <row r="154" spans="1:11" ht="59.25" customHeight="1">
      <c r="A154" s="130" t="s">
        <v>527</v>
      </c>
      <c r="B154" s="130" t="s">
        <v>102</v>
      </c>
      <c r="C154" s="157" t="s">
        <v>103</v>
      </c>
      <c r="D154" s="146"/>
      <c r="E154" s="143"/>
      <c r="F154" s="147"/>
      <c r="G154" s="147"/>
      <c r="H154" s="147"/>
      <c r="I154" s="144"/>
      <c r="J154" s="153"/>
      <c r="K154" s="286"/>
    </row>
    <row r="155" spans="1:11" ht="24" customHeight="1">
      <c r="A155" s="130"/>
      <c r="B155" s="130"/>
      <c r="C155" s="157" t="s">
        <v>196</v>
      </c>
      <c r="D155" s="146">
        <v>1</v>
      </c>
      <c r="E155" s="143" t="s">
        <v>6</v>
      </c>
      <c r="F155" s="388" t="s">
        <v>201</v>
      </c>
      <c r="G155" s="388"/>
      <c r="H155" s="147"/>
      <c r="I155" s="144">
        <f>20.72</f>
        <v>20.72</v>
      </c>
      <c r="J155" s="153"/>
      <c r="K155" s="297" t="s">
        <v>200</v>
      </c>
    </row>
    <row r="156" spans="1:11" ht="24" customHeight="1">
      <c r="A156" s="130"/>
      <c r="B156" s="130"/>
      <c r="C156" s="157" t="s">
        <v>197</v>
      </c>
      <c r="D156" s="146">
        <v>1</v>
      </c>
      <c r="E156" s="143" t="s">
        <v>6</v>
      </c>
      <c r="F156" s="388" t="s">
        <v>202</v>
      </c>
      <c r="G156" s="388"/>
      <c r="H156" s="147"/>
      <c r="I156" s="144">
        <f>20.39</f>
        <v>20.39</v>
      </c>
      <c r="J156" s="153"/>
      <c r="K156" s="297" t="s">
        <v>200</v>
      </c>
    </row>
    <row r="157" spans="1:11" ht="30.75" customHeight="1">
      <c r="A157" s="130"/>
      <c r="B157" s="130"/>
      <c r="C157" s="157" t="s">
        <v>198</v>
      </c>
      <c r="D157" s="146">
        <v>1</v>
      </c>
      <c r="E157" s="143" t="s">
        <v>6</v>
      </c>
      <c r="F157" s="388" t="s">
        <v>203</v>
      </c>
      <c r="G157" s="388"/>
      <c r="H157" s="147"/>
      <c r="I157" s="144">
        <f>20.93</f>
        <v>20.93</v>
      </c>
      <c r="J157" s="153"/>
      <c r="K157" s="297" t="s">
        <v>200</v>
      </c>
    </row>
    <row r="158" spans="1:11" ht="24.75" customHeight="1">
      <c r="A158" s="130"/>
      <c r="B158" s="130"/>
      <c r="C158" s="157" t="s">
        <v>199</v>
      </c>
      <c r="D158" s="146">
        <v>1</v>
      </c>
      <c r="E158" s="143" t="s">
        <v>6</v>
      </c>
      <c r="F158" s="388" t="s">
        <v>204</v>
      </c>
      <c r="G158" s="388"/>
      <c r="H158" s="147"/>
      <c r="I158" s="144">
        <f>20.17</f>
        <v>20.17</v>
      </c>
      <c r="J158" s="153"/>
      <c r="K158" s="297" t="s">
        <v>200</v>
      </c>
    </row>
    <row r="159" spans="1:11" ht="24.75" customHeight="1">
      <c r="A159" s="130"/>
      <c r="B159" s="130"/>
      <c r="C159" s="145"/>
      <c r="D159" s="237"/>
      <c r="E159" s="143"/>
      <c r="F159" s="147"/>
      <c r="G159" s="147"/>
      <c r="H159" s="147"/>
      <c r="I159" s="144"/>
      <c r="J159" s="153">
        <f>SUM(I155:I158)</f>
        <v>82.21000000000001</v>
      </c>
      <c r="K159" s="286"/>
    </row>
    <row r="160" spans="1:11" ht="48.75" customHeight="1">
      <c r="A160" s="130" t="s">
        <v>528</v>
      </c>
      <c r="B160" s="130" t="s">
        <v>144</v>
      </c>
      <c r="C160" s="157" t="s">
        <v>142</v>
      </c>
      <c r="D160" s="237"/>
      <c r="E160" s="143"/>
      <c r="F160" s="147"/>
      <c r="G160" s="147"/>
      <c r="H160" s="147"/>
      <c r="I160" s="144"/>
      <c r="J160" s="153"/>
      <c r="K160" s="286"/>
    </row>
    <row r="161" spans="1:11" ht="24" customHeight="1">
      <c r="A161" s="130"/>
      <c r="B161" s="130"/>
      <c r="C161" s="157" t="s">
        <v>196</v>
      </c>
      <c r="D161" s="146">
        <v>1</v>
      </c>
      <c r="E161" s="143" t="s">
        <v>6</v>
      </c>
      <c r="F161" s="388" t="s">
        <v>205</v>
      </c>
      <c r="G161" s="388"/>
      <c r="H161" s="147"/>
      <c r="I161" s="144">
        <v>5.2</v>
      </c>
      <c r="J161" s="153"/>
      <c r="K161" s="297" t="s">
        <v>200</v>
      </c>
    </row>
    <row r="162" spans="1:11" ht="24" customHeight="1">
      <c r="A162" s="130"/>
      <c r="B162" s="130"/>
      <c r="C162" s="157" t="s">
        <v>197</v>
      </c>
      <c r="D162" s="146">
        <v>1</v>
      </c>
      <c r="E162" s="143" t="s">
        <v>6</v>
      </c>
      <c r="F162" s="388" t="s">
        <v>206</v>
      </c>
      <c r="G162" s="388"/>
      <c r="H162" s="147"/>
      <c r="I162" s="144">
        <v>3.9</v>
      </c>
      <c r="J162" s="153"/>
      <c r="K162" s="297" t="s">
        <v>200</v>
      </c>
    </row>
    <row r="163" spans="1:11" ht="30.75" customHeight="1">
      <c r="A163" s="130"/>
      <c r="B163" s="130"/>
      <c r="C163" s="157" t="s">
        <v>198</v>
      </c>
      <c r="D163" s="146">
        <v>1</v>
      </c>
      <c r="E163" s="143" t="s">
        <v>6</v>
      </c>
      <c r="F163" s="388" t="s">
        <v>207</v>
      </c>
      <c r="G163" s="388"/>
      <c r="H163" s="147"/>
      <c r="I163" s="144">
        <v>4.2</v>
      </c>
      <c r="J163" s="153"/>
      <c r="K163" s="297" t="s">
        <v>200</v>
      </c>
    </row>
    <row r="164" spans="1:11" ht="24.75" customHeight="1">
      <c r="A164" s="130"/>
      <c r="B164" s="130"/>
      <c r="C164" s="157" t="s">
        <v>199</v>
      </c>
      <c r="D164" s="146">
        <v>1</v>
      </c>
      <c r="E164" s="143" t="s">
        <v>6</v>
      </c>
      <c r="F164" s="388" t="s">
        <v>208</v>
      </c>
      <c r="G164" s="388"/>
      <c r="H164" s="147"/>
      <c r="I164" s="144">
        <v>3.6</v>
      </c>
      <c r="J164" s="153"/>
      <c r="K164" s="297" t="s">
        <v>200</v>
      </c>
    </row>
    <row r="165" spans="1:11" ht="24.75" customHeight="1">
      <c r="A165" s="130"/>
      <c r="B165" s="130"/>
      <c r="C165" s="145"/>
      <c r="D165" s="237"/>
      <c r="E165" s="143"/>
      <c r="F165" s="230"/>
      <c r="G165" s="147"/>
      <c r="H165" s="147"/>
      <c r="I165" s="144"/>
      <c r="J165" s="153">
        <f>SUM(I161:I164)</f>
        <v>16.900000000000002</v>
      </c>
      <c r="K165" s="286"/>
    </row>
    <row r="166" spans="1:11" ht="57" customHeight="1">
      <c r="A166" s="130" t="s">
        <v>529</v>
      </c>
      <c r="B166" s="130" t="s">
        <v>104</v>
      </c>
      <c r="C166" s="157" t="s">
        <v>105</v>
      </c>
      <c r="D166" s="146"/>
      <c r="E166" s="143"/>
      <c r="F166" s="230"/>
      <c r="G166" s="147"/>
      <c r="H166" s="147"/>
      <c r="I166" s="144"/>
      <c r="J166" s="153"/>
      <c r="K166" s="286"/>
    </row>
    <row r="167" spans="1:11" ht="24" customHeight="1">
      <c r="A167" s="130"/>
      <c r="B167" s="130"/>
      <c r="C167" s="157" t="s">
        <v>196</v>
      </c>
      <c r="D167" s="146">
        <v>1</v>
      </c>
      <c r="E167" s="143" t="s">
        <v>6</v>
      </c>
      <c r="F167" s="388" t="s">
        <v>209</v>
      </c>
      <c r="G167" s="388"/>
      <c r="H167" s="147"/>
      <c r="I167" s="144">
        <v>11.3</v>
      </c>
      <c r="J167" s="153"/>
      <c r="K167" s="297" t="s">
        <v>200</v>
      </c>
    </row>
    <row r="168" spans="1:11" ht="24" customHeight="1">
      <c r="A168" s="130"/>
      <c r="B168" s="130"/>
      <c r="C168" s="157" t="s">
        <v>197</v>
      </c>
      <c r="D168" s="146">
        <v>1</v>
      </c>
      <c r="E168" s="143" t="s">
        <v>6</v>
      </c>
      <c r="F168" s="388" t="s">
        <v>210</v>
      </c>
      <c r="G168" s="388"/>
      <c r="H168" s="147"/>
      <c r="I168" s="144">
        <v>8.5</v>
      </c>
      <c r="J168" s="153"/>
      <c r="K168" s="297" t="s">
        <v>200</v>
      </c>
    </row>
    <row r="169" spans="1:11" ht="30.75" customHeight="1">
      <c r="A169" s="130"/>
      <c r="B169" s="130"/>
      <c r="C169" s="157" t="s">
        <v>198</v>
      </c>
      <c r="D169" s="146">
        <v>1</v>
      </c>
      <c r="E169" s="143" t="s">
        <v>6</v>
      </c>
      <c r="F169" s="388" t="s">
        <v>211</v>
      </c>
      <c r="G169" s="388"/>
      <c r="H169" s="147"/>
      <c r="I169" s="144">
        <v>9.2</v>
      </c>
      <c r="J169" s="153"/>
      <c r="K169" s="297" t="s">
        <v>200</v>
      </c>
    </row>
    <row r="170" spans="1:11" ht="24.75" customHeight="1">
      <c r="A170" s="130"/>
      <c r="B170" s="130"/>
      <c r="C170" s="157" t="s">
        <v>199</v>
      </c>
      <c r="D170" s="146">
        <v>1</v>
      </c>
      <c r="E170" s="143" t="s">
        <v>6</v>
      </c>
      <c r="F170" s="388" t="s">
        <v>212</v>
      </c>
      <c r="G170" s="388"/>
      <c r="H170" s="147"/>
      <c r="I170" s="144">
        <v>7.9</v>
      </c>
      <c r="J170" s="153"/>
      <c r="K170" s="297" t="s">
        <v>200</v>
      </c>
    </row>
    <row r="171" spans="1:11" ht="24.75" customHeight="1">
      <c r="A171" s="130"/>
      <c r="B171" s="130"/>
      <c r="C171" s="145"/>
      <c r="D171" s="237"/>
      <c r="E171" s="143"/>
      <c r="F171" s="147"/>
      <c r="G171" s="147"/>
      <c r="H171" s="147"/>
      <c r="I171" s="144"/>
      <c r="J171" s="238">
        <f>SUM(I167:I170)</f>
        <v>36.9</v>
      </c>
      <c r="K171" s="286"/>
    </row>
    <row r="172" spans="1:11" ht="52.5" customHeight="1">
      <c r="A172" s="130" t="s">
        <v>306</v>
      </c>
      <c r="B172" s="130" t="s">
        <v>106</v>
      </c>
      <c r="C172" s="157" t="s">
        <v>214</v>
      </c>
      <c r="D172" s="146"/>
      <c r="E172" s="143"/>
      <c r="F172" s="147"/>
      <c r="G172" s="147"/>
      <c r="H172" s="147"/>
      <c r="I172" s="144"/>
      <c r="J172" s="153"/>
      <c r="K172" s="286"/>
    </row>
    <row r="173" spans="1:11" ht="24.75" customHeight="1">
      <c r="A173" s="130"/>
      <c r="B173" s="130"/>
      <c r="C173" s="145" t="s">
        <v>101</v>
      </c>
      <c r="D173" s="146">
        <v>1</v>
      </c>
      <c r="E173" s="143" t="s">
        <v>8</v>
      </c>
      <c r="F173" s="388" t="s">
        <v>215</v>
      </c>
      <c r="G173" s="388"/>
      <c r="H173" s="147"/>
      <c r="I173" s="144">
        <f>1975+8036.6</f>
        <v>10011.6</v>
      </c>
      <c r="J173" s="153"/>
      <c r="K173" s="298" t="s">
        <v>420</v>
      </c>
    </row>
    <row r="174" spans="1:11" ht="24.75" customHeight="1">
      <c r="A174" s="130"/>
      <c r="B174" s="130"/>
      <c r="C174" s="145"/>
      <c r="D174" s="237"/>
      <c r="E174" s="143"/>
      <c r="F174" s="147"/>
      <c r="G174" s="147"/>
      <c r="H174" s="147"/>
      <c r="I174" s="144"/>
      <c r="J174" s="238">
        <f>I173</f>
        <v>10011.6</v>
      </c>
      <c r="K174" s="286"/>
    </row>
    <row r="175" spans="1:11" ht="52.5" customHeight="1">
      <c r="A175" s="130" t="s">
        <v>307</v>
      </c>
      <c r="B175" s="130" t="s">
        <v>108</v>
      </c>
      <c r="C175" s="157" t="s">
        <v>109</v>
      </c>
      <c r="D175" s="146"/>
      <c r="E175" s="143"/>
      <c r="F175" s="147"/>
      <c r="G175" s="147"/>
      <c r="H175" s="147"/>
      <c r="I175" s="144"/>
      <c r="J175" s="153"/>
      <c r="K175" s="286"/>
    </row>
    <row r="176" spans="1:11" ht="24" customHeight="1">
      <c r="A176" s="130"/>
      <c r="B176" s="130"/>
      <c r="C176" s="157" t="s">
        <v>196</v>
      </c>
      <c r="D176" s="146">
        <v>1</v>
      </c>
      <c r="E176" s="143" t="s">
        <v>6</v>
      </c>
      <c r="F176" s="388" t="s">
        <v>216</v>
      </c>
      <c r="G176" s="388"/>
      <c r="H176" s="147"/>
      <c r="I176" s="144">
        <v>19.53</v>
      </c>
      <c r="J176" s="153"/>
      <c r="K176" s="297" t="s">
        <v>200</v>
      </c>
    </row>
    <row r="177" spans="1:11" ht="24" customHeight="1">
      <c r="A177" s="130"/>
      <c r="B177" s="130"/>
      <c r="C177" s="157" t="s">
        <v>197</v>
      </c>
      <c r="D177" s="146">
        <v>1</v>
      </c>
      <c r="E177" s="143" t="s">
        <v>6</v>
      </c>
      <c r="F177" s="388" t="s">
        <v>217</v>
      </c>
      <c r="G177" s="388"/>
      <c r="H177" s="147"/>
      <c r="I177" s="144">
        <v>19.48</v>
      </c>
      <c r="J177" s="153"/>
      <c r="K177" s="297" t="s">
        <v>200</v>
      </c>
    </row>
    <row r="178" spans="1:11" ht="30.75" customHeight="1">
      <c r="A178" s="130"/>
      <c r="B178" s="130"/>
      <c r="C178" s="157" t="s">
        <v>198</v>
      </c>
      <c r="D178" s="146">
        <v>1</v>
      </c>
      <c r="E178" s="143" t="s">
        <v>6</v>
      </c>
      <c r="F178" s="388" t="s">
        <v>218</v>
      </c>
      <c r="G178" s="388"/>
      <c r="H178" s="147"/>
      <c r="I178" s="144">
        <v>19.58</v>
      </c>
      <c r="J178" s="153"/>
      <c r="K178" s="297" t="s">
        <v>200</v>
      </c>
    </row>
    <row r="179" spans="1:11" ht="24.75" customHeight="1">
      <c r="A179" s="130"/>
      <c r="B179" s="130"/>
      <c r="C179" s="157" t="s">
        <v>199</v>
      </c>
      <c r="D179" s="146">
        <v>1</v>
      </c>
      <c r="E179" s="143" t="s">
        <v>6</v>
      </c>
      <c r="F179" s="388" t="s">
        <v>219</v>
      </c>
      <c r="G179" s="388"/>
      <c r="H179" s="147"/>
      <c r="I179" s="144">
        <v>19.36</v>
      </c>
      <c r="J179" s="153"/>
      <c r="K179" s="297" t="s">
        <v>200</v>
      </c>
    </row>
    <row r="180" spans="1:11" ht="24.75" customHeight="1">
      <c r="A180" s="130"/>
      <c r="B180" s="130"/>
      <c r="C180" s="145"/>
      <c r="D180" s="237"/>
      <c r="E180" s="143"/>
      <c r="F180" s="147"/>
      <c r="G180" s="147"/>
      <c r="H180" s="147"/>
      <c r="I180" s="144"/>
      <c r="J180" s="238">
        <f>SUM(I176:I179)</f>
        <v>77.95</v>
      </c>
      <c r="K180" s="286"/>
    </row>
    <row r="181" spans="1:11" ht="52.5" customHeight="1">
      <c r="A181" s="130" t="s">
        <v>308</v>
      </c>
      <c r="B181" s="130" t="s">
        <v>241</v>
      </c>
      <c r="C181" s="145" t="s">
        <v>242</v>
      </c>
      <c r="D181" s="146"/>
      <c r="E181" s="143"/>
      <c r="F181" s="147"/>
      <c r="G181" s="147"/>
      <c r="H181" s="147"/>
      <c r="I181" s="144"/>
      <c r="J181" s="153"/>
      <c r="K181" s="286"/>
    </row>
    <row r="182" spans="1:11" ht="24.75" customHeight="1">
      <c r="A182" s="130"/>
      <c r="B182" s="130"/>
      <c r="C182" s="145" t="s">
        <v>421</v>
      </c>
      <c r="D182" s="146"/>
      <c r="E182" s="143"/>
      <c r="F182" s="239"/>
      <c r="G182" s="144"/>
      <c r="H182" s="147"/>
      <c r="I182" s="144"/>
      <c r="J182" s="153"/>
      <c r="K182" s="298"/>
    </row>
    <row r="183" spans="1:11" ht="24.75" customHeight="1">
      <c r="A183" s="130"/>
      <c r="B183" s="130"/>
      <c r="C183" s="145" t="s">
        <v>422</v>
      </c>
      <c r="D183" s="146"/>
      <c r="E183" s="143"/>
      <c r="F183" s="239"/>
      <c r="G183" s="144"/>
      <c r="H183" s="147"/>
      <c r="I183" s="144"/>
      <c r="J183" s="153"/>
      <c r="K183" s="298"/>
    </row>
    <row r="184" spans="1:11" ht="24.75" customHeight="1">
      <c r="A184" s="130"/>
      <c r="B184" s="130"/>
      <c r="C184" s="145"/>
      <c r="D184" s="237"/>
      <c r="E184" s="143"/>
      <c r="F184" s="147"/>
      <c r="G184" s="147"/>
      <c r="H184" s="147"/>
      <c r="I184" s="144"/>
      <c r="J184" s="238">
        <f>SUM(I182:I183)</f>
        <v>0</v>
      </c>
      <c r="K184" s="286"/>
    </row>
    <row r="185" spans="1:11" ht="53.25" customHeight="1">
      <c r="A185" s="130" t="s">
        <v>309</v>
      </c>
      <c r="B185" s="130" t="s">
        <v>424</v>
      </c>
      <c r="C185" s="145" t="s">
        <v>425</v>
      </c>
      <c r="D185" s="237"/>
      <c r="E185" s="143" t="s">
        <v>423</v>
      </c>
      <c r="F185" s="147">
        <v>7.5</v>
      </c>
      <c r="G185" s="147"/>
      <c r="H185" s="147">
        <f>J184</f>
        <v>0</v>
      </c>
      <c r="I185" s="144">
        <f>H185*F185</f>
        <v>0</v>
      </c>
      <c r="J185" s="238"/>
      <c r="K185" s="286"/>
    </row>
    <row r="186" spans="1:11" ht="53.25" customHeight="1">
      <c r="A186" s="130"/>
      <c r="B186" s="130"/>
      <c r="C186" s="145"/>
      <c r="D186" s="237"/>
      <c r="E186" s="143"/>
      <c r="F186" s="147"/>
      <c r="G186" s="147"/>
      <c r="H186" s="147"/>
      <c r="I186" s="144"/>
      <c r="J186" s="238">
        <f>I185</f>
        <v>0</v>
      </c>
      <c r="K186" s="286"/>
    </row>
    <row r="187" spans="1:11" ht="34.5" customHeight="1">
      <c r="A187" s="130" t="s">
        <v>310</v>
      </c>
      <c r="B187" s="130">
        <v>80101</v>
      </c>
      <c r="C187" s="156" t="s">
        <v>110</v>
      </c>
      <c r="D187" s="155"/>
      <c r="E187" s="240"/>
      <c r="F187" s="155"/>
      <c r="G187" s="155"/>
      <c r="H187" s="155"/>
      <c r="I187" s="241"/>
      <c r="J187" s="242"/>
      <c r="K187" s="299"/>
    </row>
    <row r="188" spans="1:11" ht="34.5" customHeight="1">
      <c r="A188" s="130"/>
      <c r="B188" s="130"/>
      <c r="C188" s="243" t="s">
        <v>426</v>
      </c>
      <c r="D188" s="244">
        <v>1</v>
      </c>
      <c r="E188" s="144" t="s">
        <v>5</v>
      </c>
      <c r="F188" s="147">
        <v>26</v>
      </c>
      <c r="G188" s="147"/>
      <c r="H188" s="147">
        <v>1.5</v>
      </c>
      <c r="I188" s="147">
        <f>PRODUCT(D188:H188)</f>
        <v>39</v>
      </c>
      <c r="J188" s="242"/>
      <c r="K188" s="300" t="s">
        <v>428</v>
      </c>
    </row>
    <row r="189" spans="1:11" ht="24.75" customHeight="1">
      <c r="A189" s="130">
        <f>IF(B189=0,0,COUNTIF(J$9:J189,"&gt;0")+1)</f>
        <v>0</v>
      </c>
      <c r="B189" s="245"/>
      <c r="C189" s="243" t="s">
        <v>427</v>
      </c>
      <c r="D189" s="244">
        <v>1</v>
      </c>
      <c r="E189" s="144" t="s">
        <v>5</v>
      </c>
      <c r="F189" s="147">
        <v>25</v>
      </c>
      <c r="G189" s="147"/>
      <c r="H189" s="147">
        <v>1.5</v>
      </c>
      <c r="I189" s="147">
        <f aca="true" t="shared" si="6" ref="I189:I211">PRODUCT(D189:H189)</f>
        <v>37.5</v>
      </c>
      <c r="J189" s="153"/>
      <c r="K189" s="300" t="s">
        <v>429</v>
      </c>
    </row>
    <row r="190" spans="1:11" ht="24.75" customHeight="1">
      <c r="A190" s="130"/>
      <c r="B190" s="245"/>
      <c r="C190" s="243" t="s">
        <v>430</v>
      </c>
      <c r="D190" s="244">
        <v>1</v>
      </c>
      <c r="E190" s="144" t="s">
        <v>5</v>
      </c>
      <c r="F190" s="147"/>
      <c r="G190" s="147">
        <v>5.85</v>
      </c>
      <c r="H190" s="147">
        <v>2.5</v>
      </c>
      <c r="I190" s="147">
        <f t="shared" si="6"/>
        <v>14.625</v>
      </c>
      <c r="J190" s="153"/>
      <c r="K190" s="299"/>
    </row>
    <row r="191" spans="1:11" ht="24.75" customHeight="1">
      <c r="A191" s="130"/>
      <c r="B191" s="245"/>
      <c r="C191" s="243" t="s">
        <v>430</v>
      </c>
      <c r="D191" s="244">
        <v>1</v>
      </c>
      <c r="E191" s="144" t="s">
        <v>5</v>
      </c>
      <c r="F191" s="147"/>
      <c r="G191" s="147">
        <v>4.55</v>
      </c>
      <c r="H191" s="147">
        <v>2.5</v>
      </c>
      <c r="I191" s="147">
        <f t="shared" si="6"/>
        <v>11.375</v>
      </c>
      <c r="J191" s="153"/>
      <c r="K191" s="299"/>
    </row>
    <row r="192" spans="1:11" ht="24.75" customHeight="1">
      <c r="A192" s="130"/>
      <c r="B192" s="245"/>
      <c r="C192" s="243" t="s">
        <v>430</v>
      </c>
      <c r="D192" s="244">
        <v>2</v>
      </c>
      <c r="E192" s="144" t="s">
        <v>5</v>
      </c>
      <c r="F192" s="147">
        <v>10</v>
      </c>
      <c r="G192" s="147"/>
      <c r="H192" s="147">
        <v>2.5</v>
      </c>
      <c r="I192" s="147">
        <f t="shared" si="6"/>
        <v>50</v>
      </c>
      <c r="J192" s="153"/>
      <c r="K192" s="301"/>
    </row>
    <row r="193" spans="1:11" ht="24.75" customHeight="1">
      <c r="A193" s="130"/>
      <c r="B193" s="245"/>
      <c r="C193" s="243" t="s">
        <v>431</v>
      </c>
      <c r="D193" s="244">
        <v>1</v>
      </c>
      <c r="E193" s="144" t="s">
        <v>5</v>
      </c>
      <c r="F193" s="147"/>
      <c r="G193" s="147">
        <v>5.85</v>
      </c>
      <c r="H193" s="147">
        <v>2.5</v>
      </c>
      <c r="I193" s="147">
        <f t="shared" si="6"/>
        <v>14.625</v>
      </c>
      <c r="J193" s="153"/>
      <c r="K193" s="301"/>
    </row>
    <row r="194" spans="1:11" ht="24.75" customHeight="1">
      <c r="A194" s="130"/>
      <c r="B194" s="245"/>
      <c r="C194" s="243" t="s">
        <v>431</v>
      </c>
      <c r="D194" s="244">
        <v>1</v>
      </c>
      <c r="E194" s="144" t="s">
        <v>5</v>
      </c>
      <c r="F194" s="147"/>
      <c r="G194" s="147">
        <v>4.55</v>
      </c>
      <c r="H194" s="147">
        <v>2.5</v>
      </c>
      <c r="I194" s="147">
        <f t="shared" si="6"/>
        <v>11.375</v>
      </c>
      <c r="J194" s="153"/>
      <c r="K194" s="301"/>
    </row>
    <row r="195" spans="1:11" ht="25.5" customHeight="1">
      <c r="A195" s="130"/>
      <c r="B195" s="245"/>
      <c r="C195" s="243" t="s">
        <v>431</v>
      </c>
      <c r="D195" s="244">
        <v>2</v>
      </c>
      <c r="E195" s="144" t="s">
        <v>5</v>
      </c>
      <c r="F195" s="147">
        <v>10</v>
      </c>
      <c r="G195" s="147"/>
      <c r="H195" s="147">
        <v>2.5</v>
      </c>
      <c r="I195" s="147">
        <f t="shared" si="6"/>
        <v>50</v>
      </c>
      <c r="J195" s="153"/>
      <c r="K195" s="301"/>
    </row>
    <row r="196" spans="1:11" ht="37.5" customHeight="1">
      <c r="A196" s="130"/>
      <c r="B196" s="245"/>
      <c r="C196" s="243" t="s">
        <v>559</v>
      </c>
      <c r="D196" s="244">
        <v>9</v>
      </c>
      <c r="E196" s="144" t="s">
        <v>5</v>
      </c>
      <c r="F196" s="147"/>
      <c r="G196" s="147">
        <v>5.53</v>
      </c>
      <c r="H196" s="147">
        <v>2.5</v>
      </c>
      <c r="I196" s="147">
        <f t="shared" si="6"/>
        <v>124.42500000000001</v>
      </c>
      <c r="J196" s="153"/>
      <c r="K196" s="371" t="s">
        <v>560</v>
      </c>
    </row>
    <row r="197" spans="1:11" ht="24.75" customHeight="1">
      <c r="A197" s="130"/>
      <c r="B197" s="245"/>
      <c r="C197" s="243" t="s">
        <v>559</v>
      </c>
      <c r="D197" s="244">
        <v>2</v>
      </c>
      <c r="E197" s="144" t="s">
        <v>5</v>
      </c>
      <c r="F197" s="147">
        <v>40</v>
      </c>
      <c r="G197" s="147"/>
      <c r="H197" s="147">
        <v>2.5</v>
      </c>
      <c r="I197" s="147">
        <f t="shared" si="6"/>
        <v>200</v>
      </c>
      <c r="J197" s="153"/>
      <c r="K197" s="301"/>
    </row>
    <row r="198" spans="1:11" ht="24.75" customHeight="1">
      <c r="A198" s="130"/>
      <c r="B198" s="245"/>
      <c r="C198" s="243" t="s">
        <v>432</v>
      </c>
      <c r="D198" s="244">
        <v>1</v>
      </c>
      <c r="E198" s="144" t="s">
        <v>5</v>
      </c>
      <c r="F198" s="147"/>
      <c r="G198" s="147">
        <v>5.53</v>
      </c>
      <c r="H198" s="147">
        <v>2.5</v>
      </c>
      <c r="I198" s="147">
        <f t="shared" si="6"/>
        <v>13.825000000000001</v>
      </c>
      <c r="J198" s="153"/>
      <c r="K198" s="301"/>
    </row>
    <row r="199" spans="1:11" ht="24.75" customHeight="1">
      <c r="A199" s="130"/>
      <c r="B199" s="245"/>
      <c r="C199" s="243" t="s">
        <v>517</v>
      </c>
      <c r="D199" s="244">
        <v>2</v>
      </c>
      <c r="E199" s="144" t="s">
        <v>5</v>
      </c>
      <c r="F199" s="147"/>
      <c r="G199" s="147">
        <v>4.23</v>
      </c>
      <c r="H199" s="147">
        <v>2.5</v>
      </c>
      <c r="I199" s="147">
        <f t="shared" si="6"/>
        <v>21.150000000000002</v>
      </c>
      <c r="J199" s="153"/>
      <c r="K199" s="301"/>
    </row>
    <row r="200" spans="1:11" ht="24.75" customHeight="1">
      <c r="A200" s="130"/>
      <c r="B200" s="245"/>
      <c r="C200" s="243" t="s">
        <v>432</v>
      </c>
      <c r="D200" s="244">
        <v>2</v>
      </c>
      <c r="E200" s="144" t="s">
        <v>5</v>
      </c>
      <c r="F200" s="147">
        <v>10</v>
      </c>
      <c r="G200" s="147"/>
      <c r="H200" s="147">
        <v>2.5</v>
      </c>
      <c r="I200" s="147">
        <f t="shared" si="6"/>
        <v>50</v>
      </c>
      <c r="J200" s="153"/>
      <c r="K200" s="301"/>
    </row>
    <row r="201" spans="1:11" ht="24.75" customHeight="1">
      <c r="A201" s="130"/>
      <c r="B201" s="245"/>
      <c r="C201" s="243" t="s">
        <v>518</v>
      </c>
      <c r="D201" s="244">
        <v>2</v>
      </c>
      <c r="E201" s="144" t="s">
        <v>5</v>
      </c>
      <c r="F201" s="147">
        <v>15</v>
      </c>
      <c r="G201" s="147"/>
      <c r="H201" s="147">
        <v>2.5</v>
      </c>
      <c r="I201" s="147">
        <f t="shared" si="6"/>
        <v>75</v>
      </c>
      <c r="J201" s="153"/>
      <c r="K201" s="301"/>
    </row>
    <row r="202" spans="1:11" ht="24.75" customHeight="1">
      <c r="A202" s="130">
        <f>IF(B202=0,0,COUNTIF(J$9:J202,"&gt;0")+1)</f>
        <v>0</v>
      </c>
      <c r="B202" s="245"/>
      <c r="C202" s="147"/>
      <c r="D202" s="147"/>
      <c r="E202" s="147"/>
      <c r="F202" s="147"/>
      <c r="G202" s="147"/>
      <c r="H202" s="147"/>
      <c r="I202" s="147"/>
      <c r="J202" s="153">
        <f>SUM(I188:I201)</f>
        <v>712.9</v>
      </c>
      <c r="K202" s="299"/>
    </row>
    <row r="203" spans="1:11" ht="45" customHeight="1">
      <c r="A203" s="130" t="s">
        <v>311</v>
      </c>
      <c r="B203" s="130" t="s">
        <v>111</v>
      </c>
      <c r="C203" s="145" t="s">
        <v>141</v>
      </c>
      <c r="D203" s="146"/>
      <c r="E203" s="143"/>
      <c r="F203" s="143"/>
      <c r="G203" s="236"/>
      <c r="H203" s="143"/>
      <c r="I203" s="147"/>
      <c r="J203" s="153"/>
      <c r="K203" s="286"/>
    </row>
    <row r="204" spans="1:11" ht="24.75" customHeight="1">
      <c r="A204" s="130"/>
      <c r="B204" s="130"/>
      <c r="C204" s="135" t="s">
        <v>433</v>
      </c>
      <c r="D204" s="143">
        <v>2</v>
      </c>
      <c r="E204" s="144" t="s">
        <v>5</v>
      </c>
      <c r="F204" s="147">
        <v>7</v>
      </c>
      <c r="G204" s="147"/>
      <c r="H204" s="147">
        <v>5.6</v>
      </c>
      <c r="I204" s="147">
        <f t="shared" si="6"/>
        <v>78.39999999999999</v>
      </c>
      <c r="J204" s="153"/>
      <c r="K204" s="302"/>
    </row>
    <row r="205" spans="1:11" ht="24.75" customHeight="1">
      <c r="A205" s="130"/>
      <c r="B205" s="130"/>
      <c r="C205" s="135" t="s">
        <v>433</v>
      </c>
      <c r="D205" s="143">
        <v>2</v>
      </c>
      <c r="E205" s="144" t="s">
        <v>5</v>
      </c>
      <c r="F205" s="147">
        <v>7</v>
      </c>
      <c r="G205" s="147"/>
      <c r="H205" s="147">
        <v>1.02</v>
      </c>
      <c r="I205" s="147">
        <f t="shared" si="6"/>
        <v>14.280000000000001</v>
      </c>
      <c r="J205" s="153"/>
      <c r="K205" s="302"/>
    </row>
    <row r="206" spans="1:11" ht="24.75" customHeight="1">
      <c r="A206" s="130"/>
      <c r="B206" s="130"/>
      <c r="C206" s="135" t="s">
        <v>434</v>
      </c>
      <c r="D206" s="143">
        <v>2</v>
      </c>
      <c r="E206" s="144" t="s">
        <v>5</v>
      </c>
      <c r="F206" s="147"/>
      <c r="G206" s="147">
        <v>1.3</v>
      </c>
      <c r="H206" s="147">
        <v>5.6</v>
      </c>
      <c r="I206" s="147">
        <f t="shared" si="6"/>
        <v>14.559999999999999</v>
      </c>
      <c r="J206" s="153"/>
      <c r="K206" s="302"/>
    </row>
    <row r="207" spans="1:11" ht="24.75" customHeight="1">
      <c r="A207" s="130"/>
      <c r="B207" s="130"/>
      <c r="C207" s="135" t="s">
        <v>434</v>
      </c>
      <c r="D207" s="143">
        <v>2</v>
      </c>
      <c r="E207" s="144" t="s">
        <v>5</v>
      </c>
      <c r="F207" s="147"/>
      <c r="G207" s="147">
        <v>0.3</v>
      </c>
      <c r="H207" s="147">
        <v>0.9</v>
      </c>
      <c r="I207" s="147">
        <f t="shared" si="6"/>
        <v>0.54</v>
      </c>
      <c r="J207" s="153"/>
      <c r="K207" s="302"/>
    </row>
    <row r="208" spans="1:11" ht="24.75" customHeight="1">
      <c r="A208" s="130"/>
      <c r="B208" s="130"/>
      <c r="C208" s="135" t="s">
        <v>434</v>
      </c>
      <c r="D208" s="143">
        <v>2</v>
      </c>
      <c r="E208" s="144" t="s">
        <v>5</v>
      </c>
      <c r="F208" s="147"/>
      <c r="G208" s="147">
        <v>0.3</v>
      </c>
      <c r="H208" s="147">
        <v>0.45</v>
      </c>
      <c r="I208" s="147">
        <f t="shared" si="6"/>
        <v>0.27</v>
      </c>
      <c r="J208" s="153"/>
      <c r="K208" s="302"/>
    </row>
    <row r="209" spans="1:11" ht="24.75" customHeight="1">
      <c r="A209" s="130"/>
      <c r="B209" s="130"/>
      <c r="C209" s="135" t="s">
        <v>434</v>
      </c>
      <c r="D209" s="143">
        <v>2</v>
      </c>
      <c r="E209" s="144" t="s">
        <v>5</v>
      </c>
      <c r="F209" s="147"/>
      <c r="G209" s="147">
        <v>0.24</v>
      </c>
      <c r="H209" s="147">
        <v>0.37</v>
      </c>
      <c r="I209" s="147">
        <f t="shared" si="6"/>
        <v>0.17759999999999998</v>
      </c>
      <c r="J209" s="153"/>
      <c r="K209" s="302"/>
    </row>
    <row r="210" spans="1:11" ht="24.75" customHeight="1">
      <c r="A210" s="130"/>
      <c r="B210" s="130"/>
      <c r="C210" s="248" t="s">
        <v>435</v>
      </c>
      <c r="D210" s="143">
        <v>4</v>
      </c>
      <c r="E210" s="144" t="s">
        <v>5</v>
      </c>
      <c r="F210" s="147">
        <v>4</v>
      </c>
      <c r="G210" s="147"/>
      <c r="H210" s="147">
        <v>2.4</v>
      </c>
      <c r="I210" s="147">
        <f t="shared" si="6"/>
        <v>38.4</v>
      </c>
      <c r="J210" s="153"/>
      <c r="K210" s="302"/>
    </row>
    <row r="211" spans="1:11" ht="24.75" customHeight="1">
      <c r="A211" s="130"/>
      <c r="B211" s="130"/>
      <c r="C211" s="248" t="s">
        <v>435</v>
      </c>
      <c r="D211" s="143">
        <v>2</v>
      </c>
      <c r="E211" s="144" t="s">
        <v>5</v>
      </c>
      <c r="F211" s="147">
        <v>6.12</v>
      </c>
      <c r="G211" s="147">
        <v>0.4</v>
      </c>
      <c r="H211" s="147"/>
      <c r="I211" s="147">
        <f t="shared" si="6"/>
        <v>4.896000000000001</v>
      </c>
      <c r="J211" s="153"/>
      <c r="K211" s="302"/>
    </row>
    <row r="212" spans="1:11" ht="24.75" customHeight="1">
      <c r="A212" s="130"/>
      <c r="B212" s="130"/>
      <c r="C212" s="135" t="s">
        <v>436</v>
      </c>
      <c r="D212" s="143">
        <v>2</v>
      </c>
      <c r="E212" s="144" t="s">
        <v>5</v>
      </c>
      <c r="F212" s="147">
        <v>7</v>
      </c>
      <c r="G212" s="147"/>
      <c r="H212" s="147">
        <v>5.6</v>
      </c>
      <c r="I212" s="147">
        <f aca="true" t="shared" si="7" ref="I212:I228">PRODUCT(D212:H212)</f>
        <v>78.39999999999999</v>
      </c>
      <c r="J212" s="249"/>
      <c r="K212" s="303"/>
    </row>
    <row r="213" spans="1:11" ht="24.75" customHeight="1">
      <c r="A213" s="130"/>
      <c r="B213" s="130"/>
      <c r="C213" s="135" t="s">
        <v>436</v>
      </c>
      <c r="D213" s="143">
        <v>2</v>
      </c>
      <c r="E213" s="144" t="s">
        <v>5</v>
      </c>
      <c r="F213" s="147">
        <v>7</v>
      </c>
      <c r="G213" s="147"/>
      <c r="H213" s="147">
        <v>1.02</v>
      </c>
      <c r="I213" s="147">
        <f>PRODUCT(D213:H213)</f>
        <v>14.280000000000001</v>
      </c>
      <c r="J213" s="249"/>
      <c r="K213" s="250"/>
    </row>
    <row r="214" spans="1:11" ht="24.75" customHeight="1">
      <c r="A214" s="130"/>
      <c r="B214" s="130"/>
      <c r="C214" s="135" t="s">
        <v>437</v>
      </c>
      <c r="D214" s="143">
        <v>2</v>
      </c>
      <c r="E214" s="144" t="s">
        <v>5</v>
      </c>
      <c r="F214" s="147"/>
      <c r="G214" s="147">
        <v>1.3</v>
      </c>
      <c r="H214" s="147">
        <v>5.6</v>
      </c>
      <c r="I214" s="147">
        <f t="shared" si="7"/>
        <v>14.559999999999999</v>
      </c>
      <c r="J214" s="249"/>
      <c r="K214" s="250"/>
    </row>
    <row r="215" spans="1:11" ht="24.75" customHeight="1">
      <c r="A215" s="130"/>
      <c r="B215" s="130"/>
      <c r="C215" s="135" t="s">
        <v>437</v>
      </c>
      <c r="D215" s="143">
        <v>2</v>
      </c>
      <c r="E215" s="144" t="s">
        <v>5</v>
      </c>
      <c r="F215" s="147"/>
      <c r="G215" s="147">
        <v>0.3</v>
      </c>
      <c r="H215" s="147">
        <v>0.9</v>
      </c>
      <c r="I215" s="147">
        <f t="shared" si="7"/>
        <v>0.54</v>
      </c>
      <c r="J215" s="249"/>
      <c r="K215" s="250"/>
    </row>
    <row r="216" spans="1:11" ht="24.75" customHeight="1">
      <c r="A216" s="130"/>
      <c r="B216" s="130"/>
      <c r="C216" s="135" t="s">
        <v>437</v>
      </c>
      <c r="D216" s="143">
        <v>2</v>
      </c>
      <c r="E216" s="144" t="s">
        <v>5</v>
      </c>
      <c r="F216" s="147"/>
      <c r="G216" s="147">
        <v>0.3</v>
      </c>
      <c r="H216" s="147">
        <v>0.45</v>
      </c>
      <c r="I216" s="147">
        <f t="shared" si="7"/>
        <v>0.27</v>
      </c>
      <c r="J216" s="249"/>
      <c r="K216" s="250"/>
    </row>
    <row r="217" spans="1:11" ht="24.75" customHeight="1">
      <c r="A217" s="130"/>
      <c r="B217" s="130"/>
      <c r="C217" s="135" t="s">
        <v>437</v>
      </c>
      <c r="D217" s="143">
        <v>2</v>
      </c>
      <c r="E217" s="144" t="s">
        <v>5</v>
      </c>
      <c r="F217" s="147"/>
      <c r="G217" s="147">
        <v>0.24</v>
      </c>
      <c r="H217" s="147">
        <v>0.37</v>
      </c>
      <c r="I217" s="147">
        <f t="shared" si="7"/>
        <v>0.17759999999999998</v>
      </c>
      <c r="J217" s="249"/>
      <c r="K217" s="250"/>
    </row>
    <row r="218" spans="1:11" ht="24.75" customHeight="1">
      <c r="A218" s="130"/>
      <c r="B218" s="130"/>
      <c r="C218" s="248" t="s">
        <v>438</v>
      </c>
      <c r="D218" s="143">
        <v>4</v>
      </c>
      <c r="E218" s="144" t="s">
        <v>5</v>
      </c>
      <c r="F218" s="147">
        <v>4</v>
      </c>
      <c r="G218" s="147"/>
      <c r="H218" s="147">
        <v>2.4</v>
      </c>
      <c r="I218" s="147">
        <f t="shared" si="7"/>
        <v>38.4</v>
      </c>
      <c r="J218" s="249"/>
      <c r="K218" s="247"/>
    </row>
    <row r="219" spans="1:11" ht="24.75" customHeight="1">
      <c r="A219" s="130"/>
      <c r="B219" s="130"/>
      <c r="C219" s="248" t="s">
        <v>438</v>
      </c>
      <c r="D219" s="143">
        <v>2</v>
      </c>
      <c r="E219" s="144" t="s">
        <v>5</v>
      </c>
      <c r="F219" s="147">
        <v>6.12</v>
      </c>
      <c r="G219" s="147">
        <v>0.4</v>
      </c>
      <c r="H219" s="147"/>
      <c r="I219" s="147">
        <f t="shared" si="7"/>
        <v>4.896000000000001</v>
      </c>
      <c r="J219" s="249"/>
      <c r="K219" s="247"/>
    </row>
    <row r="220" spans="1:11" ht="24.75" customHeight="1">
      <c r="A220" s="130"/>
      <c r="B220" s="130"/>
      <c r="C220" s="248" t="s">
        <v>439</v>
      </c>
      <c r="D220" s="143">
        <v>2</v>
      </c>
      <c r="E220" s="144" t="s">
        <v>5</v>
      </c>
      <c r="F220" s="147"/>
      <c r="G220" s="147">
        <v>2.32</v>
      </c>
      <c r="H220" s="147">
        <v>6.5</v>
      </c>
      <c r="I220" s="147">
        <f t="shared" si="7"/>
        <v>30.159999999999997</v>
      </c>
      <c r="J220" s="249"/>
      <c r="K220" s="247" t="s">
        <v>441</v>
      </c>
    </row>
    <row r="221" spans="1:11" ht="24.75" customHeight="1">
      <c r="A221" s="130"/>
      <c r="B221" s="130"/>
      <c r="C221" s="248" t="s">
        <v>439</v>
      </c>
      <c r="D221" s="143">
        <v>2</v>
      </c>
      <c r="E221" s="144" t="s">
        <v>5</v>
      </c>
      <c r="F221" s="147">
        <v>10</v>
      </c>
      <c r="G221" s="147"/>
      <c r="H221" s="147">
        <v>6.5</v>
      </c>
      <c r="I221" s="147">
        <f t="shared" si="7"/>
        <v>130</v>
      </c>
      <c r="J221" s="249"/>
      <c r="K221" s="247"/>
    </row>
    <row r="222" spans="1:11" ht="24.75" customHeight="1">
      <c r="A222" s="130"/>
      <c r="B222" s="130"/>
      <c r="C222" s="248" t="s">
        <v>439</v>
      </c>
      <c r="D222" s="143">
        <v>2</v>
      </c>
      <c r="E222" s="144" t="s">
        <v>5</v>
      </c>
      <c r="F222" s="147">
        <v>10</v>
      </c>
      <c r="G222" s="147"/>
      <c r="H222" s="147">
        <v>7.13</v>
      </c>
      <c r="I222" s="147">
        <f t="shared" si="7"/>
        <v>142.6</v>
      </c>
      <c r="J222" s="249"/>
      <c r="K222" s="247"/>
    </row>
    <row r="223" spans="1:11" ht="24.75" customHeight="1">
      <c r="A223" s="130"/>
      <c r="B223" s="130"/>
      <c r="C223" s="248" t="s">
        <v>440</v>
      </c>
      <c r="D223" s="143"/>
      <c r="E223" s="144" t="s">
        <v>5</v>
      </c>
      <c r="F223" s="147"/>
      <c r="G223" s="147">
        <v>2.32</v>
      </c>
      <c r="H223" s="147">
        <v>5.5</v>
      </c>
      <c r="I223" s="147">
        <f t="shared" si="7"/>
        <v>12.76</v>
      </c>
      <c r="J223" s="249"/>
      <c r="K223" s="247" t="s">
        <v>441</v>
      </c>
    </row>
    <row r="224" spans="1:11" ht="24.75" customHeight="1">
      <c r="A224" s="130"/>
      <c r="B224" s="130"/>
      <c r="C224" s="248" t="s">
        <v>440</v>
      </c>
      <c r="D224" s="143">
        <v>2</v>
      </c>
      <c r="E224" s="144" t="s">
        <v>5</v>
      </c>
      <c r="F224" s="147"/>
      <c r="G224" s="147">
        <v>1.87</v>
      </c>
      <c r="H224" s="147">
        <v>4.5</v>
      </c>
      <c r="I224" s="147">
        <f t="shared" si="7"/>
        <v>16.830000000000002</v>
      </c>
      <c r="J224" s="249"/>
      <c r="K224" s="247" t="s">
        <v>442</v>
      </c>
    </row>
    <row r="225" spans="1:11" ht="24.75" customHeight="1">
      <c r="A225" s="130"/>
      <c r="B225" s="130"/>
      <c r="C225" s="248" t="s">
        <v>440</v>
      </c>
      <c r="D225" s="143"/>
      <c r="E225" s="144" t="s">
        <v>5</v>
      </c>
      <c r="F225" s="147">
        <v>10</v>
      </c>
      <c r="G225" s="147"/>
      <c r="H225" s="147">
        <v>5.5</v>
      </c>
      <c r="I225" s="147">
        <f t="shared" si="7"/>
        <v>55</v>
      </c>
      <c r="J225" s="249"/>
      <c r="K225" s="247"/>
    </row>
    <row r="226" spans="1:11" ht="24.75" customHeight="1">
      <c r="A226" s="130"/>
      <c r="B226" s="130"/>
      <c r="C226" s="248" t="s">
        <v>440</v>
      </c>
      <c r="D226" s="143"/>
      <c r="E226" s="144" t="s">
        <v>5</v>
      </c>
      <c r="F226" s="147">
        <v>10</v>
      </c>
      <c r="G226" s="147"/>
      <c r="H226" s="147">
        <v>6.03</v>
      </c>
      <c r="I226" s="147">
        <f t="shared" si="7"/>
        <v>60.300000000000004</v>
      </c>
      <c r="J226" s="249"/>
      <c r="K226" s="247"/>
    </row>
    <row r="227" spans="1:11" ht="24.75" customHeight="1">
      <c r="A227" s="130"/>
      <c r="B227" s="130"/>
      <c r="C227" s="248" t="s">
        <v>440</v>
      </c>
      <c r="D227" s="143"/>
      <c r="E227" s="144" t="s">
        <v>5</v>
      </c>
      <c r="F227" s="147">
        <v>15</v>
      </c>
      <c r="G227" s="147"/>
      <c r="H227" s="147">
        <v>4.5</v>
      </c>
      <c r="I227" s="147">
        <f t="shared" si="7"/>
        <v>67.5</v>
      </c>
      <c r="J227" s="249"/>
      <c r="K227" s="247"/>
    </row>
    <row r="228" spans="1:11" ht="24.75" customHeight="1">
      <c r="A228" s="130"/>
      <c r="B228" s="130"/>
      <c r="C228" s="248" t="s">
        <v>440</v>
      </c>
      <c r="D228" s="143"/>
      <c r="E228" s="144" t="s">
        <v>5</v>
      </c>
      <c r="F228" s="147">
        <v>15</v>
      </c>
      <c r="G228" s="147"/>
      <c r="H228" s="147">
        <v>4.93</v>
      </c>
      <c r="I228" s="147">
        <f t="shared" si="7"/>
        <v>73.94999999999999</v>
      </c>
      <c r="J228" s="249"/>
      <c r="K228" s="247"/>
    </row>
    <row r="229" spans="1:11" ht="24.75" customHeight="1">
      <c r="A229" s="130"/>
      <c r="B229" s="130"/>
      <c r="C229" s="248" t="s">
        <v>443</v>
      </c>
      <c r="D229" s="143">
        <v>2</v>
      </c>
      <c r="E229" s="144" t="s">
        <v>5</v>
      </c>
      <c r="F229" s="147">
        <v>25</v>
      </c>
      <c r="G229" s="147"/>
      <c r="H229" s="147">
        <v>0.25</v>
      </c>
      <c r="I229" s="147">
        <f>PRODUCT(D229:H229)</f>
        <v>12.5</v>
      </c>
      <c r="J229" s="249"/>
      <c r="K229" s="302"/>
    </row>
    <row r="230" spans="1:11" ht="24.75" customHeight="1">
      <c r="A230" s="130"/>
      <c r="B230" s="130"/>
      <c r="C230" s="248" t="s">
        <v>443</v>
      </c>
      <c r="D230" s="143">
        <v>3</v>
      </c>
      <c r="E230" s="144" t="s">
        <v>5</v>
      </c>
      <c r="F230" s="147"/>
      <c r="G230" s="147">
        <v>0.5</v>
      </c>
      <c r="H230" s="147">
        <v>0.25</v>
      </c>
      <c r="I230" s="147">
        <f>PRODUCT(D230:H230)</f>
        <v>0.375</v>
      </c>
      <c r="J230" s="249"/>
      <c r="K230" s="302"/>
    </row>
    <row r="231" spans="1:11" ht="24.75" customHeight="1">
      <c r="A231" s="130"/>
      <c r="B231" s="130"/>
      <c r="C231" s="248" t="s">
        <v>444</v>
      </c>
      <c r="D231" s="143">
        <v>2</v>
      </c>
      <c r="E231" s="144" t="s">
        <v>5</v>
      </c>
      <c r="F231" s="147">
        <v>20</v>
      </c>
      <c r="G231" s="147"/>
      <c r="H231" s="147">
        <v>0.25</v>
      </c>
      <c r="I231" s="147">
        <f>PRODUCT(D231:H231)</f>
        <v>10</v>
      </c>
      <c r="J231" s="249"/>
      <c r="K231" s="302"/>
    </row>
    <row r="232" spans="1:11" ht="24.75" customHeight="1">
      <c r="A232" s="130"/>
      <c r="B232" s="130"/>
      <c r="C232" s="248" t="s">
        <v>444</v>
      </c>
      <c r="D232" s="143">
        <v>2</v>
      </c>
      <c r="E232" s="144" t="s">
        <v>5</v>
      </c>
      <c r="F232" s="147"/>
      <c r="G232" s="147">
        <v>0.5</v>
      </c>
      <c r="H232" s="147">
        <v>0.25</v>
      </c>
      <c r="I232" s="147">
        <f>PRODUCT(D232:H232)</f>
        <v>0.25</v>
      </c>
      <c r="J232" s="249"/>
      <c r="K232" s="302"/>
    </row>
    <row r="233" spans="1:11" ht="24.75" customHeight="1">
      <c r="A233" s="130">
        <f>IF(B233=0,0,COUNTIF(J$67:J233,"&gt;0")+1)</f>
        <v>0</v>
      </c>
      <c r="B233" s="130"/>
      <c r="C233" s="138"/>
      <c r="D233" s="233"/>
      <c r="E233" s="233"/>
      <c r="F233" s="251"/>
      <c r="G233" s="251"/>
      <c r="H233" s="251"/>
      <c r="I233" s="252"/>
      <c r="J233" s="219">
        <f>SUM(I204:I232)</f>
        <v>915.2721999999999</v>
      </c>
      <c r="K233" s="286"/>
    </row>
    <row r="234" spans="1:11" ht="59.25" customHeight="1">
      <c r="A234" s="130" t="s">
        <v>312</v>
      </c>
      <c r="B234" s="130" t="s">
        <v>113</v>
      </c>
      <c r="C234" s="157" t="s">
        <v>114</v>
      </c>
      <c r="D234" s="146"/>
      <c r="E234" s="143"/>
      <c r="F234" s="143"/>
      <c r="G234" s="236"/>
      <c r="H234" s="143"/>
      <c r="I234" s="222"/>
      <c r="J234" s="153"/>
      <c r="K234" s="286"/>
    </row>
    <row r="235" spans="1:11" ht="24.75" customHeight="1">
      <c r="A235" s="130"/>
      <c r="B235" s="130"/>
      <c r="C235" s="253" t="s">
        <v>454</v>
      </c>
      <c r="D235" s="254"/>
      <c r="E235" s="143" t="s">
        <v>5</v>
      </c>
      <c r="F235" s="147"/>
      <c r="G235" s="147"/>
      <c r="H235" s="218"/>
      <c r="I235" s="147">
        <f>J202</f>
        <v>712.9</v>
      </c>
      <c r="J235" s="153"/>
      <c r="K235" s="304" t="s">
        <v>250</v>
      </c>
    </row>
    <row r="236" spans="1:11" ht="24.75" customHeight="1">
      <c r="A236" s="130"/>
      <c r="B236" s="130"/>
      <c r="C236" s="135" t="s">
        <v>433</v>
      </c>
      <c r="D236" s="143">
        <v>2</v>
      </c>
      <c r="E236" s="143" t="s">
        <v>5</v>
      </c>
      <c r="F236" s="147">
        <v>7</v>
      </c>
      <c r="G236" s="147"/>
      <c r="H236" s="147">
        <v>1.17</v>
      </c>
      <c r="I236" s="147">
        <f>PRODUCT(D236:H236)</f>
        <v>16.38</v>
      </c>
      <c r="J236" s="153"/>
      <c r="K236" s="304"/>
    </row>
    <row r="237" spans="1:11" ht="24.75" customHeight="1">
      <c r="A237" s="130"/>
      <c r="B237" s="130"/>
      <c r="C237" s="135" t="s">
        <v>434</v>
      </c>
      <c r="D237" s="143">
        <v>2</v>
      </c>
      <c r="E237" s="143" t="s">
        <v>5</v>
      </c>
      <c r="F237" s="147"/>
      <c r="G237" s="147">
        <v>1.3</v>
      </c>
      <c r="H237" s="147">
        <v>1.17</v>
      </c>
      <c r="I237" s="147">
        <f>J204</f>
        <v>0</v>
      </c>
      <c r="J237" s="153"/>
      <c r="K237" s="304"/>
    </row>
    <row r="238" spans="1:11" ht="24.75" customHeight="1">
      <c r="A238" s="130"/>
      <c r="B238" s="130"/>
      <c r="C238" s="135" t="s">
        <v>436</v>
      </c>
      <c r="D238" s="143">
        <v>2</v>
      </c>
      <c r="E238" s="143" t="s">
        <v>5</v>
      </c>
      <c r="F238" s="147">
        <v>7</v>
      </c>
      <c r="G238" s="147"/>
      <c r="H238" s="147">
        <v>2.41</v>
      </c>
      <c r="I238" s="147">
        <f>J205</f>
        <v>0</v>
      </c>
      <c r="J238" s="153"/>
      <c r="K238" s="304"/>
    </row>
    <row r="239" spans="1:11" ht="24.75" customHeight="1">
      <c r="A239" s="130"/>
      <c r="B239" s="130"/>
      <c r="C239" s="135" t="s">
        <v>437</v>
      </c>
      <c r="D239" s="143">
        <v>2</v>
      </c>
      <c r="E239" s="143" t="s">
        <v>5</v>
      </c>
      <c r="F239" s="147"/>
      <c r="G239" s="147">
        <v>1.3</v>
      </c>
      <c r="H239" s="147">
        <v>2.41</v>
      </c>
      <c r="I239" s="147">
        <f>J206</f>
        <v>0</v>
      </c>
      <c r="J239" s="153"/>
      <c r="K239" s="247"/>
    </row>
    <row r="240" spans="1:11" ht="24.75" customHeight="1">
      <c r="A240" s="130"/>
      <c r="B240" s="130"/>
      <c r="C240" s="135" t="s">
        <v>439</v>
      </c>
      <c r="D240" s="143">
        <v>2</v>
      </c>
      <c r="E240" s="143" t="s">
        <v>5</v>
      </c>
      <c r="F240" s="143"/>
      <c r="G240" s="147">
        <v>3.36</v>
      </c>
      <c r="H240" s="147">
        <v>2.41</v>
      </c>
      <c r="I240" s="147">
        <f aca="true" t="shared" si="8" ref="I240:I246">PRODUCT(D240:H240)</f>
        <v>16.1952</v>
      </c>
      <c r="J240" s="153"/>
      <c r="K240" s="247" t="s">
        <v>455</v>
      </c>
    </row>
    <row r="241" spans="1:11" ht="24.75" customHeight="1">
      <c r="A241" s="130"/>
      <c r="B241" s="130"/>
      <c r="C241" s="135" t="s">
        <v>439</v>
      </c>
      <c r="D241" s="143">
        <v>1</v>
      </c>
      <c r="E241" s="143" t="s">
        <v>5</v>
      </c>
      <c r="F241" s="143">
        <v>20</v>
      </c>
      <c r="G241" s="147"/>
      <c r="H241" s="147">
        <v>2.41</v>
      </c>
      <c r="I241" s="147">
        <f t="shared" si="8"/>
        <v>48.2</v>
      </c>
      <c r="J241" s="153"/>
      <c r="K241" s="247"/>
    </row>
    <row r="242" spans="1:11" ht="24.75" customHeight="1">
      <c r="A242" s="130"/>
      <c r="B242" s="130"/>
      <c r="C242" s="135" t="s">
        <v>439</v>
      </c>
      <c r="D242" s="143">
        <v>1</v>
      </c>
      <c r="E242" s="143" t="s">
        <v>5</v>
      </c>
      <c r="F242" s="143">
        <v>20</v>
      </c>
      <c r="G242" s="147"/>
      <c r="H242" s="147">
        <v>2.64</v>
      </c>
      <c r="I242" s="147">
        <f t="shared" si="8"/>
        <v>52.800000000000004</v>
      </c>
      <c r="J242" s="153"/>
      <c r="K242" s="247"/>
    </row>
    <row r="243" spans="1:11" ht="24.75" customHeight="1">
      <c r="A243" s="130"/>
      <c r="B243" s="130"/>
      <c r="C243" s="135" t="s">
        <v>440</v>
      </c>
      <c r="D243" s="143">
        <v>1</v>
      </c>
      <c r="E243" s="143" t="s">
        <v>5</v>
      </c>
      <c r="F243" s="143"/>
      <c r="G243" s="147">
        <v>3.36</v>
      </c>
      <c r="H243" s="147">
        <v>2.41</v>
      </c>
      <c r="I243" s="147">
        <f t="shared" si="8"/>
        <v>8.0976</v>
      </c>
      <c r="J243" s="153"/>
      <c r="K243" s="247" t="s">
        <v>456</v>
      </c>
    </row>
    <row r="244" spans="1:11" ht="24.75" customHeight="1">
      <c r="A244" s="130"/>
      <c r="B244" s="130"/>
      <c r="C244" s="135" t="s">
        <v>440</v>
      </c>
      <c r="D244" s="143">
        <v>2</v>
      </c>
      <c r="E244" s="143" t="s">
        <v>5</v>
      </c>
      <c r="F244" s="143"/>
      <c r="G244" s="147">
        <v>2.29</v>
      </c>
      <c r="H244" s="147">
        <v>2.41</v>
      </c>
      <c r="I244" s="147">
        <f t="shared" si="8"/>
        <v>11.0378</v>
      </c>
      <c r="J244" s="153"/>
      <c r="K244" s="247" t="s">
        <v>457</v>
      </c>
    </row>
    <row r="245" spans="1:11" ht="24.75" customHeight="1">
      <c r="A245" s="130"/>
      <c r="B245" s="130"/>
      <c r="C245" s="135" t="s">
        <v>440</v>
      </c>
      <c r="D245" s="143">
        <v>1</v>
      </c>
      <c r="E245" s="143" t="s">
        <v>5</v>
      </c>
      <c r="F245" s="143">
        <v>25</v>
      </c>
      <c r="G245" s="147"/>
      <c r="H245" s="147">
        <v>2.41</v>
      </c>
      <c r="I245" s="147">
        <f t="shared" si="8"/>
        <v>60.25</v>
      </c>
      <c r="J245" s="153"/>
      <c r="K245" s="247"/>
    </row>
    <row r="246" spans="1:11" ht="24.75" customHeight="1">
      <c r="A246" s="130"/>
      <c r="B246" s="130"/>
      <c r="C246" s="135" t="s">
        <v>440</v>
      </c>
      <c r="D246" s="143">
        <v>1</v>
      </c>
      <c r="E246" s="143" t="s">
        <v>5</v>
      </c>
      <c r="F246" s="143">
        <v>25</v>
      </c>
      <c r="G246" s="147"/>
      <c r="H246" s="147">
        <v>2.64</v>
      </c>
      <c r="I246" s="147">
        <f t="shared" si="8"/>
        <v>66</v>
      </c>
      <c r="J246" s="153"/>
      <c r="K246" s="247"/>
    </row>
    <row r="247" spans="1:11" ht="24.75" customHeight="1">
      <c r="A247" s="130"/>
      <c r="B247" s="130"/>
      <c r="C247" s="253"/>
      <c r="D247" s="256"/>
      <c r="E247" s="257"/>
      <c r="F247" s="147"/>
      <c r="G247" s="147"/>
      <c r="H247" s="218"/>
      <c r="I247" s="147"/>
      <c r="J247" s="153">
        <f>SUM(I235:I246)</f>
        <v>991.8605999999999</v>
      </c>
      <c r="K247" s="304"/>
    </row>
    <row r="248" spans="1:11" ht="38.25" customHeight="1">
      <c r="A248" s="130" t="s">
        <v>313</v>
      </c>
      <c r="B248" s="130" t="s">
        <v>534</v>
      </c>
      <c r="C248" s="253" t="s">
        <v>535</v>
      </c>
      <c r="D248" s="256"/>
      <c r="E248" s="257"/>
      <c r="F248" s="147"/>
      <c r="G248" s="147"/>
      <c r="H248" s="218"/>
      <c r="I248" s="147"/>
      <c r="J248" s="153"/>
      <c r="K248" s="304"/>
    </row>
    <row r="249" spans="1:16" ht="24.75" customHeight="1">
      <c r="A249" s="130"/>
      <c r="B249" s="130"/>
      <c r="C249" s="324" t="s">
        <v>537</v>
      </c>
      <c r="D249" s="143">
        <v>2</v>
      </c>
      <c r="E249" s="143" t="s">
        <v>282</v>
      </c>
      <c r="F249" s="143">
        <v>23.2</v>
      </c>
      <c r="G249" s="147">
        <v>65</v>
      </c>
      <c r="H249" s="147">
        <v>0.3</v>
      </c>
      <c r="I249" s="147">
        <f aca="true" t="shared" si="9" ref="I249:I257">PRODUCT(D249:H249)</f>
        <v>904.8</v>
      </c>
      <c r="J249" s="153"/>
      <c r="K249" s="247" t="s">
        <v>441</v>
      </c>
      <c r="N249" s="4">
        <v>23.2</v>
      </c>
      <c r="O249" s="4">
        <v>65</v>
      </c>
      <c r="P249" s="4">
        <v>0.3</v>
      </c>
    </row>
    <row r="250" spans="1:16" ht="24.75" customHeight="1">
      <c r="A250" s="130"/>
      <c r="B250" s="130"/>
      <c r="C250" s="324" t="s">
        <v>538</v>
      </c>
      <c r="D250" s="143">
        <v>1</v>
      </c>
      <c r="E250" s="143" t="s">
        <v>282</v>
      </c>
      <c r="F250" s="143">
        <v>23.2</v>
      </c>
      <c r="G250" s="147">
        <v>55</v>
      </c>
      <c r="H250" s="147">
        <v>0.3</v>
      </c>
      <c r="I250" s="147">
        <f t="shared" si="9"/>
        <v>382.8</v>
      </c>
      <c r="J250" s="153"/>
      <c r="K250" s="247" t="s">
        <v>441</v>
      </c>
      <c r="N250" s="4">
        <v>23.2</v>
      </c>
      <c r="O250" s="4">
        <v>55</v>
      </c>
      <c r="P250" s="4">
        <v>0.3</v>
      </c>
    </row>
    <row r="251" spans="1:16" ht="24.75" customHeight="1">
      <c r="A251" s="130"/>
      <c r="B251" s="130"/>
      <c r="C251" s="324" t="s">
        <v>538</v>
      </c>
      <c r="D251" s="143">
        <v>1</v>
      </c>
      <c r="E251" s="143" t="s">
        <v>282</v>
      </c>
      <c r="F251" s="143">
        <v>18.700000000000003</v>
      </c>
      <c r="G251" s="147">
        <v>45</v>
      </c>
      <c r="H251" s="147">
        <v>0.3</v>
      </c>
      <c r="I251" s="147">
        <f t="shared" si="9"/>
        <v>252.45000000000002</v>
      </c>
      <c r="J251" s="153"/>
      <c r="K251" s="247" t="s">
        <v>442</v>
      </c>
      <c r="N251" s="4">
        <v>18.700000000000003</v>
      </c>
      <c r="O251" s="4">
        <v>45</v>
      </c>
      <c r="P251" s="4">
        <v>0.3</v>
      </c>
    </row>
    <row r="252" spans="1:16" ht="24.75" customHeight="1">
      <c r="A252" s="130"/>
      <c r="B252" s="130"/>
      <c r="C252" s="324" t="s">
        <v>539</v>
      </c>
      <c r="D252" s="143">
        <v>1</v>
      </c>
      <c r="E252" s="143" t="s">
        <v>282</v>
      </c>
      <c r="F252" s="143">
        <v>58.5</v>
      </c>
      <c r="G252" s="147">
        <v>25</v>
      </c>
      <c r="H252" s="147">
        <v>0.3</v>
      </c>
      <c r="I252" s="147">
        <f t="shared" si="9"/>
        <v>438.75</v>
      </c>
      <c r="J252" s="153"/>
      <c r="K252" s="247"/>
      <c r="N252" s="4">
        <v>58.5</v>
      </c>
      <c r="O252" s="4">
        <v>25</v>
      </c>
      <c r="P252" s="4">
        <v>0.3</v>
      </c>
    </row>
    <row r="253" spans="1:16" ht="24.75" customHeight="1">
      <c r="A253" s="130"/>
      <c r="B253" s="130"/>
      <c r="C253" s="324" t="s">
        <v>539</v>
      </c>
      <c r="D253" s="143">
        <v>1</v>
      </c>
      <c r="E253" s="143" t="s">
        <v>282</v>
      </c>
      <c r="F253" s="143">
        <v>45.5</v>
      </c>
      <c r="G253" s="147">
        <v>25</v>
      </c>
      <c r="H253" s="147">
        <v>0.3</v>
      </c>
      <c r="I253" s="147">
        <f t="shared" si="9"/>
        <v>341.25</v>
      </c>
      <c r="J253" s="153"/>
      <c r="K253" s="247"/>
      <c r="N253" s="4">
        <v>45.5</v>
      </c>
      <c r="O253" s="4">
        <v>25</v>
      </c>
      <c r="P253" s="4">
        <v>0.3</v>
      </c>
    </row>
    <row r="254" spans="1:16" ht="24.75" customHeight="1">
      <c r="A254" s="130"/>
      <c r="B254" s="130"/>
      <c r="C254" s="324" t="s">
        <v>540</v>
      </c>
      <c r="D254" s="143">
        <v>1</v>
      </c>
      <c r="E254" s="143" t="s">
        <v>282</v>
      </c>
      <c r="F254" s="143">
        <v>58.5</v>
      </c>
      <c r="G254" s="147">
        <v>25</v>
      </c>
      <c r="H254" s="147">
        <v>0.3</v>
      </c>
      <c r="I254" s="147">
        <f t="shared" si="9"/>
        <v>438.75</v>
      </c>
      <c r="J254" s="153"/>
      <c r="K254" s="247"/>
      <c r="N254" s="4">
        <v>58.5</v>
      </c>
      <c r="O254" s="4">
        <v>25</v>
      </c>
      <c r="P254" s="4">
        <v>0.3</v>
      </c>
    </row>
    <row r="255" spans="1:16" ht="24.75" customHeight="1">
      <c r="A255" s="130"/>
      <c r="B255" s="130"/>
      <c r="C255" s="324" t="s">
        <v>541</v>
      </c>
      <c r="D255" s="143">
        <v>3</v>
      </c>
      <c r="E255" s="143" t="s">
        <v>282</v>
      </c>
      <c r="F255" s="143">
        <v>55.300000000000004</v>
      </c>
      <c r="G255" s="147">
        <v>25</v>
      </c>
      <c r="H255" s="147">
        <v>0.3</v>
      </c>
      <c r="I255" s="147">
        <f t="shared" si="9"/>
        <v>1244.25</v>
      </c>
      <c r="J255" s="153"/>
      <c r="K255" s="247"/>
      <c r="N255" s="4">
        <v>55.300000000000004</v>
      </c>
      <c r="O255" s="4">
        <v>25</v>
      </c>
      <c r="P255" s="4">
        <v>0.3</v>
      </c>
    </row>
    <row r="256" spans="1:16" ht="24.75" customHeight="1">
      <c r="A256" s="130"/>
      <c r="B256" s="130"/>
      <c r="C256" s="324" t="s">
        <v>542</v>
      </c>
      <c r="D256" s="143">
        <v>1</v>
      </c>
      <c r="E256" s="143" t="s">
        <v>282</v>
      </c>
      <c r="F256" s="143">
        <v>55.300000000000004</v>
      </c>
      <c r="G256" s="147">
        <v>25</v>
      </c>
      <c r="H256" s="147">
        <v>0.3</v>
      </c>
      <c r="I256" s="147">
        <f t="shared" si="9"/>
        <v>414.75</v>
      </c>
      <c r="J256" s="153"/>
      <c r="K256" s="247"/>
      <c r="N256" s="4">
        <v>55.300000000000004</v>
      </c>
      <c r="O256" s="4">
        <v>25</v>
      </c>
      <c r="P256" s="4">
        <v>0.3</v>
      </c>
    </row>
    <row r="257" spans="1:16" ht="24.75" customHeight="1">
      <c r="A257" s="130"/>
      <c r="B257" s="130"/>
      <c r="C257" s="324" t="s">
        <v>542</v>
      </c>
      <c r="D257" s="143">
        <v>1</v>
      </c>
      <c r="E257" s="143" t="s">
        <v>282</v>
      </c>
      <c r="F257" s="143">
        <v>42.300000000000004</v>
      </c>
      <c r="G257" s="147">
        <v>25</v>
      </c>
      <c r="H257" s="147">
        <v>0.3</v>
      </c>
      <c r="I257" s="147">
        <f t="shared" si="9"/>
        <v>317.25</v>
      </c>
      <c r="J257" s="5"/>
      <c r="K257" s="247"/>
      <c r="N257" s="4">
        <v>42.300000000000004</v>
      </c>
      <c r="O257" s="4">
        <v>25</v>
      </c>
      <c r="P257" s="4">
        <v>0.3</v>
      </c>
    </row>
    <row r="258" spans="1:11" ht="21" customHeight="1">
      <c r="A258" s="130"/>
      <c r="B258" s="130"/>
      <c r="C258" s="253"/>
      <c r="D258" s="256"/>
      <c r="E258" s="257"/>
      <c r="F258" s="147"/>
      <c r="G258" s="147"/>
      <c r="H258" s="218"/>
      <c r="I258" s="147"/>
      <c r="J258" s="153">
        <f>SUM(I249:I257)</f>
        <v>4735.05</v>
      </c>
      <c r="K258" s="304"/>
    </row>
    <row r="259" spans="1:11" ht="63.75" customHeight="1">
      <c r="A259" s="130" t="s">
        <v>314</v>
      </c>
      <c r="B259" s="130" t="s">
        <v>9</v>
      </c>
      <c r="C259" s="321" t="s">
        <v>135</v>
      </c>
      <c r="D259" s="251"/>
      <c r="E259" s="143"/>
      <c r="F259" s="251"/>
      <c r="G259" s="251"/>
      <c r="H259" s="251"/>
      <c r="I259" s="251"/>
      <c r="J259" s="151"/>
      <c r="K259" s="286"/>
    </row>
    <row r="260" spans="1:11" ht="24.75" customHeight="1">
      <c r="A260" s="130"/>
      <c r="B260" s="130"/>
      <c r="C260" s="243" t="s">
        <v>460</v>
      </c>
      <c r="D260" s="143">
        <v>1</v>
      </c>
      <c r="E260" s="143" t="s">
        <v>8</v>
      </c>
      <c r="F260" s="251"/>
      <c r="G260" s="133"/>
      <c r="H260" s="258"/>
      <c r="I260" s="148">
        <v>3291.2</v>
      </c>
      <c r="J260" s="151"/>
      <c r="K260" s="305" t="s">
        <v>150</v>
      </c>
    </row>
    <row r="261" spans="1:11" ht="24.75" customHeight="1">
      <c r="A261" s="130"/>
      <c r="B261" s="130"/>
      <c r="C261" s="243" t="s">
        <v>461</v>
      </c>
      <c r="D261" s="143">
        <v>1</v>
      </c>
      <c r="E261" s="143" t="s">
        <v>8</v>
      </c>
      <c r="F261" s="251"/>
      <c r="G261" s="133"/>
      <c r="H261" s="258"/>
      <c r="I261" s="148">
        <v>2305.5</v>
      </c>
      <c r="J261" s="151"/>
      <c r="K261" s="305" t="s">
        <v>150</v>
      </c>
    </row>
    <row r="262" spans="1:11" ht="24.75" customHeight="1">
      <c r="A262" s="130"/>
      <c r="B262" s="130"/>
      <c r="C262" s="243" t="s">
        <v>221</v>
      </c>
      <c r="D262" s="143">
        <v>1</v>
      </c>
      <c r="E262" s="143" t="s">
        <v>8</v>
      </c>
      <c r="F262" s="251"/>
      <c r="G262" s="133"/>
      <c r="H262" s="258"/>
      <c r="I262" s="148">
        <v>1702.3</v>
      </c>
      <c r="J262" s="151"/>
      <c r="K262" s="305" t="s">
        <v>150</v>
      </c>
    </row>
    <row r="263" spans="1:11" ht="24.75" customHeight="1">
      <c r="A263" s="130"/>
      <c r="B263" s="130"/>
      <c r="C263" s="243" t="s">
        <v>220</v>
      </c>
      <c r="D263" s="143">
        <v>1</v>
      </c>
      <c r="E263" s="143" t="s">
        <v>8</v>
      </c>
      <c r="F263" s="251"/>
      <c r="G263" s="133"/>
      <c r="H263" s="258"/>
      <c r="I263" s="148">
        <v>1787.5</v>
      </c>
      <c r="J263" s="151"/>
      <c r="K263" s="305" t="s">
        <v>150</v>
      </c>
    </row>
    <row r="264" spans="1:11" ht="24.75" customHeight="1">
      <c r="A264" s="130"/>
      <c r="B264" s="130"/>
      <c r="C264" s="243" t="s">
        <v>222</v>
      </c>
      <c r="D264" s="143">
        <v>4</v>
      </c>
      <c r="E264" s="143" t="s">
        <v>8</v>
      </c>
      <c r="F264" s="251"/>
      <c r="G264" s="133"/>
      <c r="H264" s="258">
        <v>493.75</v>
      </c>
      <c r="I264" s="148">
        <f>H264*D264</f>
        <v>1975</v>
      </c>
      <c r="J264" s="151"/>
      <c r="K264" s="305" t="s">
        <v>150</v>
      </c>
    </row>
    <row r="265" spans="1:11" ht="24.75" customHeight="1">
      <c r="A265" s="130"/>
      <c r="B265" s="130"/>
      <c r="C265" s="138"/>
      <c r="D265" s="233"/>
      <c r="E265" s="233"/>
      <c r="F265" s="251"/>
      <c r="G265" s="251"/>
      <c r="H265" s="251"/>
      <c r="I265" s="252"/>
      <c r="J265" s="219">
        <f>SUM(I260:I264)</f>
        <v>11061.5</v>
      </c>
      <c r="K265" s="306"/>
    </row>
    <row r="266" spans="1:11" ht="64.5" customHeight="1">
      <c r="A266" s="130" t="s">
        <v>261</v>
      </c>
      <c r="B266" s="130" t="s">
        <v>115</v>
      </c>
      <c r="C266" s="145" t="s">
        <v>140</v>
      </c>
      <c r="D266" s="251"/>
      <c r="E266" s="143"/>
      <c r="F266" s="251"/>
      <c r="G266" s="251"/>
      <c r="H266" s="251"/>
      <c r="I266" s="251"/>
      <c r="J266" s="151"/>
      <c r="K266" s="286"/>
    </row>
    <row r="267" spans="1:11" ht="24.75" customHeight="1">
      <c r="A267" s="130"/>
      <c r="B267" s="130"/>
      <c r="C267" s="243" t="s">
        <v>460</v>
      </c>
      <c r="D267" s="143">
        <v>1</v>
      </c>
      <c r="E267" s="143" t="s">
        <v>8</v>
      </c>
      <c r="F267" s="251"/>
      <c r="G267" s="133"/>
      <c r="H267" s="258"/>
      <c r="I267" s="148">
        <v>1132.8</v>
      </c>
      <c r="J267" s="151"/>
      <c r="K267" s="305" t="s">
        <v>150</v>
      </c>
    </row>
    <row r="268" spans="1:11" ht="24.75" customHeight="1">
      <c r="A268" s="130"/>
      <c r="B268" s="130"/>
      <c r="C268" s="243" t="s">
        <v>461</v>
      </c>
      <c r="D268" s="143">
        <v>1</v>
      </c>
      <c r="E268" s="143" t="s">
        <v>8</v>
      </c>
      <c r="F268" s="251"/>
      <c r="G268" s="133"/>
      <c r="H268" s="258"/>
      <c r="I268" s="148">
        <v>2646.4</v>
      </c>
      <c r="J268" s="151"/>
      <c r="K268" s="305" t="s">
        <v>150</v>
      </c>
    </row>
    <row r="269" spans="1:11" ht="24.75" customHeight="1">
      <c r="A269" s="130"/>
      <c r="B269" s="130"/>
      <c r="C269" s="243" t="s">
        <v>221</v>
      </c>
      <c r="D269" s="143">
        <v>1</v>
      </c>
      <c r="E269" s="143" t="s">
        <v>8</v>
      </c>
      <c r="F269" s="251"/>
      <c r="G269" s="133"/>
      <c r="H269" s="258"/>
      <c r="I269" s="148">
        <v>1086.5</v>
      </c>
      <c r="J269" s="151"/>
      <c r="K269" s="305" t="s">
        <v>150</v>
      </c>
    </row>
    <row r="270" spans="1:11" ht="24.75" customHeight="1">
      <c r="A270" s="130"/>
      <c r="B270" s="130"/>
      <c r="C270" s="243" t="s">
        <v>220</v>
      </c>
      <c r="D270" s="143">
        <v>1</v>
      </c>
      <c r="E270" s="143" t="s">
        <v>8</v>
      </c>
      <c r="F270" s="251"/>
      <c r="G270" s="133"/>
      <c r="H270" s="258"/>
      <c r="I270" s="148">
        <v>2077</v>
      </c>
      <c r="J270" s="151"/>
      <c r="K270" s="305" t="s">
        <v>150</v>
      </c>
    </row>
    <row r="271" spans="1:11" ht="24.75" customHeight="1">
      <c r="A271" s="130"/>
      <c r="B271" s="130"/>
      <c r="C271" s="243" t="s">
        <v>222</v>
      </c>
      <c r="D271" s="143">
        <v>4</v>
      </c>
      <c r="E271" s="143" t="s">
        <v>8</v>
      </c>
      <c r="F271" s="251"/>
      <c r="G271" s="133"/>
      <c r="H271" s="258">
        <v>2009.15</v>
      </c>
      <c r="I271" s="148">
        <f>H271*D271</f>
        <v>8036.6</v>
      </c>
      <c r="J271" s="151"/>
      <c r="K271" s="305" t="s">
        <v>150</v>
      </c>
    </row>
    <row r="272" spans="1:11" ht="24.75" customHeight="1">
      <c r="A272" s="130"/>
      <c r="B272" s="130"/>
      <c r="C272" s="243" t="s">
        <v>459</v>
      </c>
      <c r="D272" s="143"/>
      <c r="E272" s="143" t="s">
        <v>8</v>
      </c>
      <c r="F272" s="148"/>
      <c r="G272" s="148"/>
      <c r="H272" s="148"/>
      <c r="I272" s="148">
        <v>240</v>
      </c>
      <c r="J272" s="151"/>
      <c r="K272" s="305" t="s">
        <v>458</v>
      </c>
    </row>
    <row r="273" spans="1:11" ht="24.75" customHeight="1">
      <c r="A273" s="130"/>
      <c r="B273" s="130"/>
      <c r="C273" s="138"/>
      <c r="D273" s="233"/>
      <c r="E273" s="233"/>
      <c r="F273" s="251"/>
      <c r="G273" s="251"/>
      <c r="H273" s="251"/>
      <c r="I273" s="252"/>
      <c r="J273" s="219">
        <f>SUM(I267:I272)</f>
        <v>15219.3</v>
      </c>
      <c r="K273" s="306"/>
    </row>
    <row r="274" spans="1:11" ht="69">
      <c r="A274" s="130" t="s">
        <v>315</v>
      </c>
      <c r="B274" s="130" t="s">
        <v>145</v>
      </c>
      <c r="C274" s="157" t="s">
        <v>143</v>
      </c>
      <c r="D274" s="233"/>
      <c r="E274" s="233"/>
      <c r="F274" s="251"/>
      <c r="G274" s="251"/>
      <c r="H274" s="251"/>
      <c r="I274" s="252"/>
      <c r="J274" s="219"/>
      <c r="K274" s="306"/>
    </row>
    <row r="275" spans="1:11" ht="27">
      <c r="A275" s="130"/>
      <c r="B275" s="130"/>
      <c r="C275" s="243" t="s">
        <v>460</v>
      </c>
      <c r="D275" s="255">
        <f>1.17/5.6</f>
        <v>0.20892857142857144</v>
      </c>
      <c r="E275" s="143" t="s">
        <v>8</v>
      </c>
      <c r="F275" s="214">
        <f>I267+I260</f>
        <v>4424</v>
      </c>
      <c r="G275" s="218" t="s">
        <v>462</v>
      </c>
      <c r="H275" s="258"/>
      <c r="I275" s="148">
        <f>F275*D275</f>
        <v>924.3000000000001</v>
      </c>
      <c r="J275" s="219"/>
      <c r="K275" s="247" t="s">
        <v>463</v>
      </c>
    </row>
    <row r="276" spans="1:11" ht="27">
      <c r="A276" s="130"/>
      <c r="B276" s="130"/>
      <c r="C276" s="243" t="s">
        <v>461</v>
      </c>
      <c r="D276" s="255">
        <v>0.43</v>
      </c>
      <c r="E276" s="143" t="s">
        <v>8</v>
      </c>
      <c r="F276" s="214">
        <f>I268+I261</f>
        <v>4951.9</v>
      </c>
      <c r="G276" s="218" t="s">
        <v>462</v>
      </c>
      <c r="H276" s="258"/>
      <c r="I276" s="148">
        <f>F276*D276</f>
        <v>2129.317</v>
      </c>
      <c r="J276" s="219"/>
      <c r="K276" s="247" t="s">
        <v>464</v>
      </c>
    </row>
    <row r="277" spans="1:11" ht="27">
      <c r="A277" s="130"/>
      <c r="B277" s="130"/>
      <c r="C277" s="243" t="s">
        <v>221</v>
      </c>
      <c r="D277" s="254">
        <v>1</v>
      </c>
      <c r="E277" s="143" t="s">
        <v>8</v>
      </c>
      <c r="F277" s="214">
        <f>I269+I262</f>
        <v>2788.8</v>
      </c>
      <c r="G277" s="218" t="s">
        <v>462</v>
      </c>
      <c r="H277" s="258"/>
      <c r="I277" s="148">
        <f>F277*D277</f>
        <v>2788.8</v>
      </c>
      <c r="J277" s="219"/>
      <c r="K277" s="322"/>
    </row>
    <row r="278" spans="1:11" ht="27">
      <c r="A278" s="130"/>
      <c r="B278" s="130"/>
      <c r="C278" s="243" t="s">
        <v>220</v>
      </c>
      <c r="D278" s="254">
        <v>1</v>
      </c>
      <c r="E278" s="143" t="s">
        <v>8</v>
      </c>
      <c r="F278" s="214">
        <f>I270+I263</f>
        <v>3864.5</v>
      </c>
      <c r="G278" s="218" t="s">
        <v>462</v>
      </c>
      <c r="H278" s="258"/>
      <c r="I278" s="148">
        <f>F278*D278</f>
        <v>3864.5</v>
      </c>
      <c r="J278" s="219"/>
      <c r="K278" s="322"/>
    </row>
    <row r="279" spans="1:11" ht="27">
      <c r="A279" s="130"/>
      <c r="B279" s="130"/>
      <c r="C279" s="243" t="s">
        <v>459</v>
      </c>
      <c r="D279" s="254">
        <v>1</v>
      </c>
      <c r="E279" s="143" t="s">
        <v>8</v>
      </c>
      <c r="F279" s="214">
        <f>I272</f>
        <v>240</v>
      </c>
      <c r="G279" s="218" t="s">
        <v>462</v>
      </c>
      <c r="H279" s="148"/>
      <c r="I279" s="148">
        <f>F279*D279</f>
        <v>240</v>
      </c>
      <c r="J279" s="151"/>
      <c r="K279" s="305" t="s">
        <v>458</v>
      </c>
    </row>
    <row r="280" spans="1:11" ht="24.75" customHeight="1">
      <c r="A280" s="130"/>
      <c r="B280" s="130"/>
      <c r="C280" s="138"/>
      <c r="D280" s="233"/>
      <c r="E280" s="217"/>
      <c r="F280" s="251"/>
      <c r="G280" s="251"/>
      <c r="H280" s="251"/>
      <c r="I280" s="252"/>
      <c r="J280" s="219">
        <f>SUM(I275:I279)</f>
        <v>9946.917000000001</v>
      </c>
      <c r="K280" s="322"/>
    </row>
    <row r="281" spans="1:11" ht="34.5" customHeight="1">
      <c r="A281" s="130" t="s">
        <v>262</v>
      </c>
      <c r="B281" s="259" t="s">
        <v>465</v>
      </c>
      <c r="C281" s="156" t="s">
        <v>466</v>
      </c>
      <c r="D281" s="260"/>
      <c r="E281" s="132"/>
      <c r="F281" s="261"/>
      <c r="G281" s="261"/>
      <c r="H281" s="260"/>
      <c r="I281" s="260"/>
      <c r="J281" s="151"/>
      <c r="K281" s="323"/>
    </row>
    <row r="282" spans="1:11" ht="36.75" customHeight="1">
      <c r="A282" s="130"/>
      <c r="B282" s="259"/>
      <c r="C282" s="138" t="s">
        <v>251</v>
      </c>
      <c r="D282" s="262">
        <v>48</v>
      </c>
      <c r="E282" s="143" t="s">
        <v>8</v>
      </c>
      <c r="F282" s="144">
        <v>1</v>
      </c>
      <c r="G282" s="251"/>
      <c r="H282" s="144">
        <v>3.85</v>
      </c>
      <c r="I282" s="144">
        <f>H282*F282*D282</f>
        <v>184.8</v>
      </c>
      <c r="J282" s="219"/>
      <c r="K282" s="305"/>
    </row>
    <row r="283" spans="1:11" ht="24.75" customHeight="1">
      <c r="A283" s="130">
        <f>IF(B283=0,0,COUNTIF(J$67:J283,"&gt;0")+1)</f>
        <v>0</v>
      </c>
      <c r="B283" s="259"/>
      <c r="C283" s="138"/>
      <c r="D283" s="233"/>
      <c r="E283" s="217"/>
      <c r="F283" s="251"/>
      <c r="G283" s="251"/>
      <c r="H283" s="251"/>
      <c r="I283" s="252"/>
      <c r="J283" s="219">
        <f>SUM(I282:I282)</f>
        <v>184.8</v>
      </c>
      <c r="K283" s="322"/>
    </row>
    <row r="284" spans="1:11" ht="34.5">
      <c r="A284" s="130" t="s">
        <v>263</v>
      </c>
      <c r="B284" s="130" t="s">
        <v>146</v>
      </c>
      <c r="C284" s="157" t="s">
        <v>147</v>
      </c>
      <c r="D284" s="233"/>
      <c r="E284" s="233"/>
      <c r="F284" s="251"/>
      <c r="G284" s="251"/>
      <c r="H284" s="251"/>
      <c r="I284" s="252"/>
      <c r="J284" s="219"/>
      <c r="K284" s="322"/>
    </row>
    <row r="285" spans="1:11" ht="36.75" customHeight="1">
      <c r="A285" s="130"/>
      <c r="B285" s="130"/>
      <c r="C285" s="138"/>
      <c r="D285" s="146" t="s">
        <v>167</v>
      </c>
      <c r="E285" s="143" t="s">
        <v>8</v>
      </c>
      <c r="F285" s="214">
        <v>57115.1</v>
      </c>
      <c r="G285" s="218" t="s">
        <v>462</v>
      </c>
      <c r="H285" s="251"/>
      <c r="I285" s="144">
        <f>F285*D285</f>
        <v>57115.1</v>
      </c>
      <c r="J285" s="219"/>
      <c r="K285" s="305" t="s">
        <v>382</v>
      </c>
    </row>
    <row r="286" spans="1:11" ht="24.75" customHeight="1">
      <c r="A286" s="130"/>
      <c r="B286" s="130"/>
      <c r="C286" s="138"/>
      <c r="D286" s="233"/>
      <c r="E286" s="217"/>
      <c r="F286" s="251"/>
      <c r="G286" s="251"/>
      <c r="H286" s="251"/>
      <c r="I286" s="252"/>
      <c r="J286" s="219">
        <f>I285</f>
        <v>57115.1</v>
      </c>
      <c r="K286" s="306"/>
    </row>
    <row r="287" spans="1:11" ht="39.75" customHeight="1">
      <c r="A287" s="130" t="s">
        <v>264</v>
      </c>
      <c r="B287" s="130" t="s">
        <v>148</v>
      </c>
      <c r="C287" s="157" t="s">
        <v>149</v>
      </c>
      <c r="D287" s="233"/>
      <c r="E287" s="233"/>
      <c r="F287" s="251"/>
      <c r="G287" s="251"/>
      <c r="H287" s="251"/>
      <c r="I287" s="252"/>
      <c r="J287" s="219"/>
      <c r="K287" s="306"/>
    </row>
    <row r="288" spans="1:11" ht="38.25" customHeight="1">
      <c r="A288" s="130"/>
      <c r="B288" s="130"/>
      <c r="C288" s="138"/>
      <c r="D288" s="146" t="s">
        <v>167</v>
      </c>
      <c r="E288" s="143" t="s">
        <v>8</v>
      </c>
      <c r="F288" s="214">
        <v>56926.1</v>
      </c>
      <c r="G288" s="218" t="s">
        <v>462</v>
      </c>
      <c r="H288" s="251"/>
      <c r="I288" s="144">
        <f>I285</f>
        <v>57115.1</v>
      </c>
      <c r="J288" s="219"/>
      <c r="K288" s="305" t="s">
        <v>382</v>
      </c>
    </row>
    <row r="289" spans="1:11" ht="24.75" customHeight="1">
      <c r="A289" s="130"/>
      <c r="B289" s="130"/>
      <c r="C289" s="138"/>
      <c r="D289" s="233"/>
      <c r="E289" s="143"/>
      <c r="F289" s="251"/>
      <c r="G289" s="251"/>
      <c r="H289" s="251"/>
      <c r="I289" s="252"/>
      <c r="J289" s="219">
        <f>I288</f>
        <v>57115.1</v>
      </c>
      <c r="K289" s="306"/>
    </row>
    <row r="290" spans="1:11" ht="34.5">
      <c r="A290" s="130" t="s">
        <v>316</v>
      </c>
      <c r="B290" s="130" t="s">
        <v>244</v>
      </c>
      <c r="C290" s="157" t="s">
        <v>245</v>
      </c>
      <c r="D290" s="233"/>
      <c r="E290" s="233"/>
      <c r="F290" s="251"/>
      <c r="G290" s="251"/>
      <c r="H290" s="251"/>
      <c r="I290" s="252"/>
      <c r="J290" s="219"/>
      <c r="K290" s="306"/>
    </row>
    <row r="291" spans="1:11" ht="36.75" customHeight="1">
      <c r="A291" s="130"/>
      <c r="B291" s="130"/>
      <c r="C291" s="138" t="s">
        <v>246</v>
      </c>
      <c r="D291" s="146">
        <v>12</v>
      </c>
      <c r="E291" s="143" t="s">
        <v>8</v>
      </c>
      <c r="F291" s="144">
        <f>0.35*0.35</f>
        <v>0.12249999999999998</v>
      </c>
      <c r="G291" s="144">
        <v>0.016</v>
      </c>
      <c r="H291" s="144">
        <v>7850</v>
      </c>
      <c r="I291" s="144">
        <f>H291*G291*F291*D291</f>
        <v>184.632</v>
      </c>
      <c r="J291" s="219"/>
      <c r="K291" s="302" t="s">
        <v>247</v>
      </c>
    </row>
    <row r="292" spans="1:11" ht="24.75" customHeight="1">
      <c r="A292" s="130"/>
      <c r="B292" s="130"/>
      <c r="C292" s="138"/>
      <c r="D292" s="233"/>
      <c r="E292" s="217"/>
      <c r="F292" s="251"/>
      <c r="G292" s="251"/>
      <c r="H292" s="251"/>
      <c r="I292" s="252"/>
      <c r="J292" s="219">
        <f>SUM(I291:I291)</f>
        <v>184.632</v>
      </c>
      <c r="K292" s="306"/>
    </row>
    <row r="293" spans="1:11" ht="54" customHeight="1">
      <c r="A293" s="130" t="s">
        <v>317</v>
      </c>
      <c r="B293" s="130" t="s">
        <v>58</v>
      </c>
      <c r="C293" s="156" t="s">
        <v>118</v>
      </c>
      <c r="D293" s="143"/>
      <c r="E293" s="143"/>
      <c r="F293" s="143"/>
      <c r="G293" s="143"/>
      <c r="H293" s="143"/>
      <c r="I293" s="143"/>
      <c r="J293" s="219"/>
      <c r="K293" s="286"/>
    </row>
    <row r="294" spans="1:11" ht="24.75" customHeight="1">
      <c r="A294" s="130">
        <f>IF(B294=0,0,COUNTIF(J$67:J294,"&gt;0")+1)</f>
        <v>0</v>
      </c>
      <c r="B294" s="130"/>
      <c r="C294" s="138" t="s">
        <v>275</v>
      </c>
      <c r="D294" s="146">
        <v>1</v>
      </c>
      <c r="E294" s="143" t="s">
        <v>6</v>
      </c>
      <c r="F294" s="147">
        <v>7.2</v>
      </c>
      <c r="G294" s="147">
        <v>5.7</v>
      </c>
      <c r="H294" s="147">
        <v>0.3</v>
      </c>
      <c r="I294" s="144">
        <f aca="true" t="shared" si="10" ref="I294:I300">H294*G294*F294*D294</f>
        <v>12.312</v>
      </c>
      <c r="J294" s="219"/>
      <c r="K294" s="290"/>
    </row>
    <row r="295" spans="1:11" ht="24.75" customHeight="1">
      <c r="A295" s="130"/>
      <c r="B295" s="130"/>
      <c r="C295" s="138" t="s">
        <v>276</v>
      </c>
      <c r="D295" s="146">
        <v>1</v>
      </c>
      <c r="E295" s="143" t="s">
        <v>6</v>
      </c>
      <c r="F295" s="147">
        <v>7.2</v>
      </c>
      <c r="G295" s="147">
        <v>6.2</v>
      </c>
      <c r="H295" s="147">
        <v>0.3</v>
      </c>
      <c r="I295" s="144">
        <f t="shared" si="10"/>
        <v>13.392</v>
      </c>
      <c r="J295" s="219"/>
      <c r="K295" s="290"/>
    </row>
    <row r="296" spans="1:11" ht="24.75" customHeight="1">
      <c r="A296" s="130"/>
      <c r="B296" s="130"/>
      <c r="C296" s="138" t="s">
        <v>519</v>
      </c>
      <c r="D296" s="146">
        <v>1</v>
      </c>
      <c r="E296" s="143" t="s">
        <v>6</v>
      </c>
      <c r="F296" s="147">
        <v>10</v>
      </c>
      <c r="G296" s="147">
        <v>5.4</v>
      </c>
      <c r="H296" s="147">
        <v>0.3</v>
      </c>
      <c r="I296" s="144">
        <f t="shared" si="10"/>
        <v>16.200000000000003</v>
      </c>
      <c r="J296" s="219"/>
      <c r="K296" s="290" t="s">
        <v>470</v>
      </c>
    </row>
    <row r="297" spans="1:11" ht="24.75" customHeight="1">
      <c r="A297" s="130"/>
      <c r="B297" s="130"/>
      <c r="C297" s="138" t="s">
        <v>467</v>
      </c>
      <c r="D297" s="146">
        <v>1</v>
      </c>
      <c r="E297" s="143" t="s">
        <v>6</v>
      </c>
      <c r="F297" s="147">
        <v>10</v>
      </c>
      <c r="G297" s="147">
        <v>5.4</v>
      </c>
      <c r="H297" s="147">
        <v>0.3</v>
      </c>
      <c r="I297" s="144">
        <f t="shared" si="10"/>
        <v>16.200000000000003</v>
      </c>
      <c r="J297" s="219"/>
      <c r="K297" s="290" t="s">
        <v>470</v>
      </c>
    </row>
    <row r="298" spans="1:11" ht="24.75" customHeight="1">
      <c r="A298" s="130"/>
      <c r="B298" s="130"/>
      <c r="C298" s="138" t="s">
        <v>468</v>
      </c>
      <c r="D298" s="146">
        <v>1</v>
      </c>
      <c r="E298" s="143" t="s">
        <v>6</v>
      </c>
      <c r="F298" s="147">
        <v>40</v>
      </c>
      <c r="G298" s="147">
        <v>5.73</v>
      </c>
      <c r="H298" s="147">
        <v>0.3</v>
      </c>
      <c r="I298" s="144">
        <f t="shared" si="10"/>
        <v>68.76</v>
      </c>
      <c r="J298" s="219"/>
      <c r="K298" s="290"/>
    </row>
    <row r="299" spans="1:11" ht="24.75" customHeight="1">
      <c r="A299" s="130"/>
      <c r="B299" s="130"/>
      <c r="C299" s="138" t="s">
        <v>469</v>
      </c>
      <c r="D299" s="146">
        <v>1</v>
      </c>
      <c r="E299" s="143" t="s">
        <v>6</v>
      </c>
      <c r="F299" s="147">
        <v>10</v>
      </c>
      <c r="G299" s="147">
        <v>5.08</v>
      </c>
      <c r="H299" s="147">
        <v>0.3</v>
      </c>
      <c r="I299" s="144">
        <f t="shared" si="10"/>
        <v>15.24</v>
      </c>
      <c r="J299" s="219"/>
      <c r="K299" s="290" t="s">
        <v>471</v>
      </c>
    </row>
    <row r="300" spans="1:11" ht="24.75" customHeight="1">
      <c r="A300" s="130"/>
      <c r="B300" s="130"/>
      <c r="C300" s="138" t="s">
        <v>469</v>
      </c>
      <c r="D300" s="146">
        <v>1</v>
      </c>
      <c r="E300" s="143" t="s">
        <v>6</v>
      </c>
      <c r="F300" s="147">
        <v>15</v>
      </c>
      <c r="G300" s="147">
        <v>4.43</v>
      </c>
      <c r="H300" s="147">
        <v>0.3</v>
      </c>
      <c r="I300" s="144">
        <f t="shared" si="10"/>
        <v>19.935</v>
      </c>
      <c r="J300" s="219"/>
      <c r="K300" s="290"/>
    </row>
    <row r="301" spans="1:11" ht="24.75" customHeight="1">
      <c r="A301" s="130"/>
      <c r="B301" s="130"/>
      <c r="C301" s="138"/>
      <c r="D301" s="146"/>
      <c r="E301" s="143"/>
      <c r="F301" s="147"/>
      <c r="G301" s="147"/>
      <c r="H301" s="147"/>
      <c r="I301" s="246"/>
      <c r="J301" s="219">
        <f>SUM(I294:I300)</f>
        <v>162.03900000000002</v>
      </c>
      <c r="K301" s="290"/>
    </row>
    <row r="302" spans="1:11" ht="52.5" customHeight="1">
      <c r="A302" s="130" t="s">
        <v>318</v>
      </c>
      <c r="B302" s="130" t="s">
        <v>530</v>
      </c>
      <c r="C302" s="138" t="s">
        <v>531</v>
      </c>
      <c r="D302" s="146"/>
      <c r="E302" s="143"/>
      <c r="F302" s="147"/>
      <c r="G302" s="147"/>
      <c r="H302" s="147"/>
      <c r="I302" s="246"/>
      <c r="J302" s="219"/>
      <c r="K302" s="290"/>
    </row>
    <row r="303" spans="1:11" ht="34.5" customHeight="1">
      <c r="A303" s="130"/>
      <c r="B303" s="130"/>
      <c r="C303" s="197" t="s">
        <v>506</v>
      </c>
      <c r="D303" s="273">
        <v>1</v>
      </c>
      <c r="E303" s="273" t="s">
        <v>6</v>
      </c>
      <c r="F303" s="334">
        <v>9.75</v>
      </c>
      <c r="G303" s="334">
        <v>8.25</v>
      </c>
      <c r="H303" s="334">
        <v>1.5</v>
      </c>
      <c r="I303" s="334">
        <f>PRODUCT(D303:H303)</f>
        <v>120.65625</v>
      </c>
      <c r="J303" s="335"/>
      <c r="K303" s="335" t="s">
        <v>503</v>
      </c>
    </row>
    <row r="304" spans="1:11" ht="34.5" customHeight="1">
      <c r="A304" s="130"/>
      <c r="B304" s="130"/>
      <c r="C304" s="197" t="s">
        <v>506</v>
      </c>
      <c r="D304" s="273">
        <v>-1</v>
      </c>
      <c r="E304" s="273" t="s">
        <v>6</v>
      </c>
      <c r="F304" s="334">
        <v>7</v>
      </c>
      <c r="G304" s="334">
        <v>5.5</v>
      </c>
      <c r="H304" s="334">
        <v>1.5</v>
      </c>
      <c r="I304" s="334">
        <f>PRODUCT(D304:H304)</f>
        <v>-57.75</v>
      </c>
      <c r="J304" s="335"/>
      <c r="K304" s="338" t="s">
        <v>504</v>
      </c>
    </row>
    <row r="305" spans="1:11" ht="34.5" customHeight="1">
      <c r="A305" s="130"/>
      <c r="B305" s="130"/>
      <c r="C305" s="197" t="s">
        <v>507</v>
      </c>
      <c r="D305" s="273">
        <v>1</v>
      </c>
      <c r="E305" s="273" t="s">
        <v>6</v>
      </c>
      <c r="F305" s="334">
        <v>9.75</v>
      </c>
      <c r="G305" s="334">
        <v>8.75</v>
      </c>
      <c r="H305" s="334">
        <v>1.5</v>
      </c>
      <c r="I305" s="334">
        <f>PRODUCT(D305:H305)</f>
        <v>127.96875</v>
      </c>
      <c r="J305" s="335"/>
      <c r="K305" s="335" t="s">
        <v>505</v>
      </c>
    </row>
    <row r="306" spans="1:11" ht="34.5" customHeight="1">
      <c r="A306" s="130"/>
      <c r="B306" s="130"/>
      <c r="C306" s="197" t="s">
        <v>507</v>
      </c>
      <c r="D306" s="317">
        <v>-1</v>
      </c>
      <c r="E306" s="273" t="s">
        <v>6</v>
      </c>
      <c r="F306" s="336">
        <v>7</v>
      </c>
      <c r="G306" s="336">
        <v>6</v>
      </c>
      <c r="H306" s="336">
        <v>1.5</v>
      </c>
      <c r="I306" s="334">
        <f>PRODUCT(D306:H306)</f>
        <v>-63</v>
      </c>
      <c r="J306" s="337"/>
      <c r="K306" s="338" t="s">
        <v>504</v>
      </c>
    </row>
    <row r="307" spans="1:11" ht="24.75" customHeight="1">
      <c r="A307" s="130"/>
      <c r="B307" s="130"/>
      <c r="C307" s="138"/>
      <c r="D307" s="146"/>
      <c r="E307" s="143"/>
      <c r="F307" s="147"/>
      <c r="G307" s="147"/>
      <c r="H307" s="147"/>
      <c r="I307" s="246"/>
      <c r="J307" s="219">
        <f>SUM(I303:I306)</f>
        <v>127.875</v>
      </c>
      <c r="K307" s="290"/>
    </row>
    <row r="308" spans="1:11" ht="70.5" customHeight="1">
      <c r="A308" s="130" t="s">
        <v>319</v>
      </c>
      <c r="B308" s="130" t="s">
        <v>270</v>
      </c>
      <c r="C308" s="327" t="s">
        <v>502</v>
      </c>
      <c r="D308" s="143"/>
      <c r="E308" s="143"/>
      <c r="F308" s="143"/>
      <c r="G308" s="143"/>
      <c r="H308" s="143"/>
      <c r="I308" s="143"/>
      <c r="J308" s="153"/>
      <c r="K308" s="286"/>
    </row>
    <row r="309" spans="1:11" ht="30.75" customHeight="1">
      <c r="A309" s="130"/>
      <c r="B309" s="130"/>
      <c r="C309" s="138" t="s">
        <v>472</v>
      </c>
      <c r="D309" s="146">
        <v>1</v>
      </c>
      <c r="E309" s="143" t="s">
        <v>6</v>
      </c>
      <c r="F309" s="147">
        <v>10</v>
      </c>
      <c r="G309" s="147">
        <v>5.2</v>
      </c>
      <c r="H309" s="147">
        <v>2.5</v>
      </c>
      <c r="I309" s="246">
        <f>PRODUCT(D309:H309)</f>
        <v>130</v>
      </c>
      <c r="J309" s="153"/>
      <c r="K309" s="290" t="s">
        <v>479</v>
      </c>
    </row>
    <row r="310" spans="1:11" ht="28.5" customHeight="1">
      <c r="A310" s="130"/>
      <c r="B310" s="130"/>
      <c r="C310" s="138" t="s">
        <v>473</v>
      </c>
      <c r="D310" s="146">
        <v>1</v>
      </c>
      <c r="E310" s="143" t="s">
        <v>6</v>
      </c>
      <c r="F310" s="147">
        <v>10</v>
      </c>
      <c r="G310" s="147">
        <v>5.2</v>
      </c>
      <c r="H310" s="147">
        <v>2.5</v>
      </c>
      <c r="I310" s="246">
        <f aca="true" t="shared" si="11" ref="I310:I317">PRODUCT(D310:H310)</f>
        <v>130</v>
      </c>
      <c r="J310" s="153"/>
      <c r="K310" s="290" t="s">
        <v>479</v>
      </c>
    </row>
    <row r="311" spans="1:11" ht="28.5" customHeight="1">
      <c r="A311" s="130"/>
      <c r="B311" s="130"/>
      <c r="C311" s="138" t="s">
        <v>474</v>
      </c>
      <c r="D311" s="146">
        <v>4</v>
      </c>
      <c r="E311" s="143" t="s">
        <v>6</v>
      </c>
      <c r="F311" s="147">
        <v>10</v>
      </c>
      <c r="G311" s="147">
        <v>5.53</v>
      </c>
      <c r="H311" s="147">
        <v>2.5</v>
      </c>
      <c r="I311" s="246">
        <f t="shared" si="11"/>
        <v>553</v>
      </c>
      <c r="J311" s="153"/>
      <c r="K311" s="290"/>
    </row>
    <row r="312" spans="1:11" ht="28.5" customHeight="1">
      <c r="A312" s="130"/>
      <c r="B312" s="130"/>
      <c r="C312" s="138" t="s">
        <v>475</v>
      </c>
      <c r="D312" s="146">
        <v>1</v>
      </c>
      <c r="E312" s="143" t="s">
        <v>6</v>
      </c>
      <c r="F312" s="147">
        <v>10</v>
      </c>
      <c r="G312" s="147">
        <v>4.88</v>
      </c>
      <c r="H312" s="147">
        <v>2.5</v>
      </c>
      <c r="I312" s="246">
        <f t="shared" si="11"/>
        <v>122</v>
      </c>
      <c r="J312" s="153"/>
      <c r="K312" s="290" t="s">
        <v>480</v>
      </c>
    </row>
    <row r="313" spans="1:11" ht="28.5" customHeight="1">
      <c r="A313" s="130"/>
      <c r="B313" s="130"/>
      <c r="C313" s="138" t="s">
        <v>475</v>
      </c>
      <c r="D313" s="146">
        <v>1</v>
      </c>
      <c r="E313" s="143" t="s">
        <v>6</v>
      </c>
      <c r="F313" s="147">
        <v>15</v>
      </c>
      <c r="G313" s="147">
        <v>4.23</v>
      </c>
      <c r="H313" s="147">
        <v>2.5</v>
      </c>
      <c r="I313" s="246">
        <f t="shared" si="11"/>
        <v>158.625</v>
      </c>
      <c r="J313" s="153"/>
      <c r="K313" s="290"/>
    </row>
    <row r="314" spans="1:11" ht="31.5" customHeight="1">
      <c r="A314" s="130"/>
      <c r="B314" s="130"/>
      <c r="C314" s="138" t="s">
        <v>476</v>
      </c>
      <c r="D314" s="146">
        <v>3</v>
      </c>
      <c r="E314" s="143" t="s">
        <v>6</v>
      </c>
      <c r="F314" s="147">
        <v>10</v>
      </c>
      <c r="G314" s="147">
        <v>2.32</v>
      </c>
      <c r="H314" s="147">
        <v>6.5</v>
      </c>
      <c r="I314" s="246">
        <f t="shared" si="11"/>
        <v>452.4</v>
      </c>
      <c r="J314" s="153"/>
      <c r="K314" s="290" t="s">
        <v>481</v>
      </c>
    </row>
    <row r="315" spans="1:11" ht="31.5" customHeight="1">
      <c r="A315" s="130"/>
      <c r="B315" s="130"/>
      <c r="C315" s="138" t="s">
        <v>477</v>
      </c>
      <c r="D315" s="146">
        <v>1</v>
      </c>
      <c r="E315" s="143" t="s">
        <v>6</v>
      </c>
      <c r="F315" s="147">
        <v>10</v>
      </c>
      <c r="G315" s="147">
        <v>2.09</v>
      </c>
      <c r="H315" s="147">
        <v>5.5</v>
      </c>
      <c r="I315" s="246">
        <f t="shared" si="11"/>
        <v>114.94999999999999</v>
      </c>
      <c r="J315" s="153"/>
      <c r="K315" s="290" t="s">
        <v>482</v>
      </c>
    </row>
    <row r="316" spans="1:11" ht="31.5" customHeight="1">
      <c r="A316" s="130"/>
      <c r="B316" s="130"/>
      <c r="C316" s="138" t="s">
        <v>477</v>
      </c>
      <c r="D316" s="146">
        <v>1</v>
      </c>
      <c r="E316" s="143" t="s">
        <v>6</v>
      </c>
      <c r="F316" s="147">
        <v>15</v>
      </c>
      <c r="G316" s="147">
        <v>1.87</v>
      </c>
      <c r="H316" s="147">
        <v>4.5</v>
      </c>
      <c r="I316" s="246">
        <f t="shared" si="11"/>
        <v>126.22500000000001</v>
      </c>
      <c r="J316" s="153"/>
      <c r="K316" s="290" t="s">
        <v>483</v>
      </c>
    </row>
    <row r="317" spans="1:11" ht="31.5" customHeight="1">
      <c r="A317" s="130"/>
      <c r="B317" s="130"/>
      <c r="C317" s="138" t="s">
        <v>478</v>
      </c>
      <c r="D317" s="146">
        <v>1</v>
      </c>
      <c r="E317" s="143" t="s">
        <v>6</v>
      </c>
      <c r="F317" s="147">
        <v>65</v>
      </c>
      <c r="G317" s="147">
        <v>0.5</v>
      </c>
      <c r="H317" s="147">
        <v>0.25</v>
      </c>
      <c r="I317" s="246">
        <f t="shared" si="11"/>
        <v>8.125</v>
      </c>
      <c r="J317" s="153"/>
      <c r="K317" s="290" t="s">
        <v>561</v>
      </c>
    </row>
    <row r="318" spans="1:11" ht="31.5" customHeight="1">
      <c r="A318" s="130"/>
      <c r="B318" s="130"/>
      <c r="C318" s="138" t="s">
        <v>223</v>
      </c>
      <c r="D318" s="146">
        <v>1</v>
      </c>
      <c r="E318" s="143" t="s">
        <v>6</v>
      </c>
      <c r="F318" s="147">
        <v>36</v>
      </c>
      <c r="G318" s="147">
        <v>7</v>
      </c>
      <c r="H318" s="147">
        <v>0.25</v>
      </c>
      <c r="I318" s="246">
        <f>H318*G318*F318*D318</f>
        <v>63</v>
      </c>
      <c r="J318" s="153"/>
      <c r="K318" s="290"/>
    </row>
    <row r="319" spans="1:11" ht="24.75" customHeight="1">
      <c r="A319" s="130"/>
      <c r="B319" s="130"/>
      <c r="C319" s="138"/>
      <c r="D319" s="146"/>
      <c r="E319" s="143"/>
      <c r="F319" s="147"/>
      <c r="G319" s="147"/>
      <c r="H319" s="147"/>
      <c r="I319" s="246"/>
      <c r="J319" s="153">
        <f>SUM(I309:I318)</f>
        <v>1858.325</v>
      </c>
      <c r="K319" s="290"/>
    </row>
    <row r="320" spans="1:11" ht="54" customHeight="1">
      <c r="A320" s="130" t="s">
        <v>320</v>
      </c>
      <c r="B320" s="130" t="s">
        <v>119</v>
      </c>
      <c r="C320" s="327" t="s">
        <v>520</v>
      </c>
      <c r="D320" s="146"/>
      <c r="E320" s="143"/>
      <c r="F320" s="147"/>
      <c r="G320" s="147"/>
      <c r="H320" s="147"/>
      <c r="I320" s="246"/>
      <c r="J320" s="153"/>
      <c r="K320" s="290"/>
    </row>
    <row r="321" spans="1:11" ht="33.75" customHeight="1">
      <c r="A321" s="130"/>
      <c r="B321" s="130"/>
      <c r="C321" s="326" t="s">
        <v>272</v>
      </c>
      <c r="D321" s="146">
        <v>1</v>
      </c>
      <c r="E321" s="143" t="s">
        <v>6</v>
      </c>
      <c r="F321" s="147">
        <v>7</v>
      </c>
      <c r="G321" s="147">
        <v>5.5</v>
      </c>
      <c r="H321" s="147">
        <v>1.5</v>
      </c>
      <c r="I321" s="246">
        <f aca="true" t="shared" si="12" ref="I321:I327">H321*G321*F321*D321</f>
        <v>57.75</v>
      </c>
      <c r="J321" s="153"/>
      <c r="K321" s="290"/>
    </row>
    <row r="322" spans="1:11" ht="33.75" customHeight="1">
      <c r="A322" s="130"/>
      <c r="B322" s="130"/>
      <c r="C322" s="326" t="s">
        <v>273</v>
      </c>
      <c r="D322" s="146">
        <v>1</v>
      </c>
      <c r="E322" s="143" t="s">
        <v>6</v>
      </c>
      <c r="F322" s="147">
        <v>7</v>
      </c>
      <c r="G322" s="147">
        <v>6</v>
      </c>
      <c r="H322" s="147">
        <v>1.5</v>
      </c>
      <c r="I322" s="246">
        <f>H322*G322*F322*D322</f>
        <v>63</v>
      </c>
      <c r="J322" s="153"/>
      <c r="K322" s="290"/>
    </row>
    <row r="323" spans="1:11" ht="33.75" customHeight="1">
      <c r="A323" s="130"/>
      <c r="B323" s="130"/>
      <c r="C323" s="326" t="s">
        <v>523</v>
      </c>
      <c r="D323" s="146">
        <v>2</v>
      </c>
      <c r="E323" s="143" t="s">
        <v>6</v>
      </c>
      <c r="F323" s="147">
        <v>7</v>
      </c>
      <c r="G323" s="147">
        <v>1.3</v>
      </c>
      <c r="H323" s="147">
        <v>5.6</v>
      </c>
      <c r="I323" s="246">
        <f t="shared" si="12"/>
        <v>101.91999999999999</v>
      </c>
      <c r="J323" s="153"/>
      <c r="K323" s="290"/>
    </row>
    <row r="324" spans="1:11" ht="33.75" customHeight="1">
      <c r="A324" s="130"/>
      <c r="B324" s="130"/>
      <c r="C324" s="326"/>
      <c r="D324" s="146">
        <v>2</v>
      </c>
      <c r="E324" s="143" t="s">
        <v>6</v>
      </c>
      <c r="F324" s="147">
        <v>7</v>
      </c>
      <c r="G324" s="246">
        <v>0.3</v>
      </c>
      <c r="H324" s="147">
        <v>0.9</v>
      </c>
      <c r="I324" s="246">
        <f t="shared" si="12"/>
        <v>3.7800000000000002</v>
      </c>
      <c r="J324" s="153"/>
      <c r="K324" s="290"/>
    </row>
    <row r="325" spans="1:11" ht="33.75" customHeight="1">
      <c r="A325" s="130"/>
      <c r="B325" s="130"/>
      <c r="C325" s="326"/>
      <c r="D325" s="146">
        <v>2</v>
      </c>
      <c r="E325" s="143" t="s">
        <v>6</v>
      </c>
      <c r="F325" s="147">
        <v>7</v>
      </c>
      <c r="G325" s="246">
        <v>0.3</v>
      </c>
      <c r="H325" s="147">
        <v>0.45</v>
      </c>
      <c r="I325" s="246">
        <f t="shared" si="12"/>
        <v>1.8900000000000001</v>
      </c>
      <c r="J325" s="153"/>
      <c r="K325" s="291" t="s">
        <v>224</v>
      </c>
    </row>
    <row r="326" spans="1:11" ht="33.75" customHeight="1">
      <c r="A326" s="130"/>
      <c r="B326" s="130"/>
      <c r="C326" s="326"/>
      <c r="D326" s="146">
        <v>2</v>
      </c>
      <c r="E326" s="143" t="s">
        <v>6</v>
      </c>
      <c r="F326" s="147">
        <v>7</v>
      </c>
      <c r="G326" s="246">
        <v>0.24</v>
      </c>
      <c r="H326" s="147">
        <v>0.37</v>
      </c>
      <c r="I326" s="246">
        <f t="shared" si="12"/>
        <v>1.2431999999999999</v>
      </c>
      <c r="J326" s="153"/>
      <c r="K326" s="291" t="s">
        <v>225</v>
      </c>
    </row>
    <row r="327" spans="1:11" ht="33.75" customHeight="1">
      <c r="A327" s="130"/>
      <c r="B327" s="130"/>
      <c r="C327" s="326" t="s">
        <v>485</v>
      </c>
      <c r="D327" s="146">
        <v>4</v>
      </c>
      <c r="E327" s="143" t="s">
        <v>6</v>
      </c>
      <c r="F327" s="147">
        <v>4</v>
      </c>
      <c r="G327" s="246">
        <v>0.4</v>
      </c>
      <c r="H327" s="147">
        <v>2.4</v>
      </c>
      <c r="I327" s="246">
        <f t="shared" si="12"/>
        <v>15.36</v>
      </c>
      <c r="J327" s="153"/>
      <c r="K327" s="291" t="s">
        <v>227</v>
      </c>
    </row>
    <row r="328" spans="1:11" ht="33.75" customHeight="1">
      <c r="A328" s="130"/>
      <c r="B328" s="130"/>
      <c r="C328" s="326" t="s">
        <v>171</v>
      </c>
      <c r="D328" s="146">
        <v>1</v>
      </c>
      <c r="E328" s="143" t="s">
        <v>6</v>
      </c>
      <c r="F328" s="214">
        <v>77.95</v>
      </c>
      <c r="G328" s="218" t="s">
        <v>279</v>
      </c>
      <c r="H328" s="147"/>
      <c r="I328" s="246">
        <v>77.95</v>
      </c>
      <c r="J328" s="153"/>
      <c r="K328" s="285" t="s">
        <v>200</v>
      </c>
    </row>
    <row r="329" spans="1:11" ht="34.5" customHeight="1">
      <c r="A329" s="130">
        <f>IF(B329=0,0,COUNTIF(J$67:J329,"&gt;0")+1)</f>
        <v>0</v>
      </c>
      <c r="B329" s="130"/>
      <c r="C329" s="142"/>
      <c r="D329" s="146"/>
      <c r="E329" s="143"/>
      <c r="F329" s="147"/>
      <c r="G329" s="147"/>
      <c r="H329" s="147"/>
      <c r="I329" s="246"/>
      <c r="J329" s="153">
        <f>SUM(I321:I328)</f>
        <v>322.8932</v>
      </c>
      <c r="K329" s="290"/>
    </row>
    <row r="330" spans="1:11" ht="42" customHeight="1">
      <c r="A330" s="130" t="s">
        <v>321</v>
      </c>
      <c r="B330" s="130" t="s">
        <v>489</v>
      </c>
      <c r="C330" s="138" t="s">
        <v>490</v>
      </c>
      <c r="D330" s="146"/>
      <c r="E330" s="143"/>
      <c r="F330" s="143"/>
      <c r="G330" s="236"/>
      <c r="H330" s="143"/>
      <c r="I330" s="246"/>
      <c r="J330" s="153"/>
      <c r="K330" s="286"/>
    </row>
    <row r="331" spans="1:11" ht="42" customHeight="1">
      <c r="A331" s="130"/>
      <c r="B331" s="130"/>
      <c r="C331" s="138" t="s">
        <v>491</v>
      </c>
      <c r="D331" s="146">
        <v>1</v>
      </c>
      <c r="E331" s="143" t="s">
        <v>6</v>
      </c>
      <c r="F331" s="143">
        <v>7</v>
      </c>
      <c r="G331" s="236">
        <v>1.3</v>
      </c>
      <c r="H331" s="143">
        <v>5</v>
      </c>
      <c r="I331" s="246">
        <f aca="true" t="shared" si="13" ref="I331:I336">PRODUCT(D331:H331)</f>
        <v>45.5</v>
      </c>
      <c r="J331" s="153"/>
      <c r="K331" s="286"/>
    </row>
    <row r="332" spans="1:11" ht="42" customHeight="1">
      <c r="A332" s="130"/>
      <c r="B332" s="130"/>
      <c r="C332" s="138" t="s">
        <v>492</v>
      </c>
      <c r="D332" s="146">
        <v>1</v>
      </c>
      <c r="E332" s="143" t="s">
        <v>6</v>
      </c>
      <c r="F332" s="143">
        <v>7</v>
      </c>
      <c r="G332" s="236">
        <v>1.3</v>
      </c>
      <c r="H332" s="143">
        <v>5</v>
      </c>
      <c r="I332" s="246">
        <f t="shared" si="13"/>
        <v>45.5</v>
      </c>
      <c r="J332" s="153"/>
      <c r="K332" s="286"/>
    </row>
    <row r="333" spans="1:11" ht="32.25" customHeight="1">
      <c r="A333" s="130"/>
      <c r="B333" s="130"/>
      <c r="C333" s="324" t="s">
        <v>476</v>
      </c>
      <c r="D333" s="146"/>
      <c r="E333" s="143" t="s">
        <v>6</v>
      </c>
      <c r="F333" s="147">
        <v>20</v>
      </c>
      <c r="G333" s="147">
        <v>2.32</v>
      </c>
      <c r="H333" s="147">
        <v>5</v>
      </c>
      <c r="I333" s="246">
        <f t="shared" si="13"/>
        <v>232</v>
      </c>
      <c r="J333" s="153"/>
      <c r="K333" s="290" t="s">
        <v>481</v>
      </c>
    </row>
    <row r="334" spans="1:11" ht="32.25" customHeight="1">
      <c r="A334" s="130"/>
      <c r="B334" s="130"/>
      <c r="C334" s="324" t="s">
        <v>477</v>
      </c>
      <c r="D334" s="146"/>
      <c r="E334" s="143" t="s">
        <v>6</v>
      </c>
      <c r="F334" s="147">
        <v>10</v>
      </c>
      <c r="G334" s="147">
        <v>2.09</v>
      </c>
      <c r="H334" s="147">
        <v>5</v>
      </c>
      <c r="I334" s="246">
        <f t="shared" si="13"/>
        <v>104.5</v>
      </c>
      <c r="J334" s="153"/>
      <c r="K334" s="290" t="s">
        <v>482</v>
      </c>
    </row>
    <row r="335" spans="1:11" ht="32.25" customHeight="1">
      <c r="A335" s="130"/>
      <c r="B335" s="130"/>
      <c r="C335" s="324" t="s">
        <v>477</v>
      </c>
      <c r="D335" s="146"/>
      <c r="E335" s="143" t="s">
        <v>6</v>
      </c>
      <c r="F335" s="147">
        <v>15</v>
      </c>
      <c r="G335" s="147">
        <v>1.87</v>
      </c>
      <c r="H335" s="147">
        <v>4.5</v>
      </c>
      <c r="I335" s="246">
        <f t="shared" si="13"/>
        <v>126.22500000000001</v>
      </c>
      <c r="J335" s="153"/>
      <c r="K335" s="290" t="s">
        <v>483</v>
      </c>
    </row>
    <row r="336" spans="1:11" ht="32.25" customHeight="1">
      <c r="A336" s="130"/>
      <c r="B336" s="130"/>
      <c r="C336" s="324" t="s">
        <v>478</v>
      </c>
      <c r="D336" s="146"/>
      <c r="E336" s="143" t="s">
        <v>6</v>
      </c>
      <c r="F336" s="147">
        <v>65</v>
      </c>
      <c r="G336" s="147">
        <v>0.5</v>
      </c>
      <c r="H336" s="147">
        <v>0.25</v>
      </c>
      <c r="I336" s="246">
        <f t="shared" si="13"/>
        <v>8.125</v>
      </c>
      <c r="J336" s="153"/>
      <c r="K336" s="290"/>
    </row>
    <row r="337" spans="1:11" ht="24.75" customHeight="1">
      <c r="A337" s="130"/>
      <c r="B337" s="130"/>
      <c r="C337" s="138"/>
      <c r="D337" s="146"/>
      <c r="E337" s="143"/>
      <c r="F337" s="143"/>
      <c r="G337" s="236"/>
      <c r="H337" s="143"/>
      <c r="I337" s="147"/>
      <c r="J337" s="153">
        <f>SUM(I331:I336)</f>
        <v>561.85</v>
      </c>
      <c r="K337" s="286"/>
    </row>
    <row r="338" spans="1:11" ht="42" customHeight="1">
      <c r="A338" s="130" t="s">
        <v>322</v>
      </c>
      <c r="B338" s="130" t="s">
        <v>493</v>
      </c>
      <c r="C338" s="138" t="s">
        <v>494</v>
      </c>
      <c r="D338" s="146"/>
      <c r="E338" s="143" t="s">
        <v>6</v>
      </c>
      <c r="F338" s="143"/>
      <c r="G338" s="236"/>
      <c r="H338" s="143"/>
      <c r="I338" s="147"/>
      <c r="J338" s="153"/>
      <c r="K338" s="286"/>
    </row>
    <row r="339" spans="1:11" ht="24.75" customHeight="1">
      <c r="A339" s="130"/>
      <c r="B339" s="130"/>
      <c r="C339" s="326" t="s">
        <v>226</v>
      </c>
      <c r="D339" s="146">
        <v>2</v>
      </c>
      <c r="E339" s="143" t="s">
        <v>6</v>
      </c>
      <c r="F339" s="147">
        <v>7</v>
      </c>
      <c r="G339" s="147">
        <v>1.3</v>
      </c>
      <c r="H339" s="147">
        <v>0.6</v>
      </c>
      <c r="I339" s="246">
        <f>H339*G339*F339*D339</f>
        <v>10.92</v>
      </c>
      <c r="J339" s="153"/>
      <c r="K339" s="290"/>
    </row>
    <row r="340" spans="1:11" ht="24.75" customHeight="1">
      <c r="A340" s="130"/>
      <c r="B340" s="130"/>
      <c r="C340" s="326"/>
      <c r="D340" s="146">
        <v>2</v>
      </c>
      <c r="E340" s="143" t="s">
        <v>6</v>
      </c>
      <c r="F340" s="147">
        <v>7</v>
      </c>
      <c r="G340" s="246">
        <v>0.3</v>
      </c>
      <c r="H340" s="147">
        <v>0.9</v>
      </c>
      <c r="I340" s="246">
        <f>H340*G340*F340*D340</f>
        <v>3.7800000000000002</v>
      </c>
      <c r="J340" s="153"/>
      <c r="K340" s="290"/>
    </row>
    <row r="341" spans="1:11" ht="24.75" customHeight="1">
      <c r="A341" s="130"/>
      <c r="B341" s="130"/>
      <c r="C341" s="326"/>
      <c r="D341" s="146">
        <v>2</v>
      </c>
      <c r="E341" s="143" t="s">
        <v>6</v>
      </c>
      <c r="F341" s="147">
        <v>7</v>
      </c>
      <c r="G341" s="246">
        <v>0.3</v>
      </c>
      <c r="H341" s="147">
        <v>0.45</v>
      </c>
      <c r="I341" s="246">
        <f>H341*G341*F341*D341</f>
        <v>1.8900000000000001</v>
      </c>
      <c r="J341" s="153"/>
      <c r="K341" s="291" t="s">
        <v>224</v>
      </c>
    </row>
    <row r="342" spans="1:11" ht="24.75" customHeight="1">
      <c r="A342" s="130"/>
      <c r="B342" s="130"/>
      <c r="C342" s="326"/>
      <c r="D342" s="146">
        <v>2</v>
      </c>
      <c r="E342" s="143" t="s">
        <v>6</v>
      </c>
      <c r="F342" s="147">
        <v>7</v>
      </c>
      <c r="G342" s="246">
        <v>0.24</v>
      </c>
      <c r="H342" s="147">
        <v>0.37</v>
      </c>
      <c r="I342" s="246">
        <f>H342*G342*F342*D342</f>
        <v>1.2431999999999999</v>
      </c>
      <c r="J342" s="153"/>
      <c r="K342" s="291" t="s">
        <v>225</v>
      </c>
    </row>
    <row r="343" spans="1:11" ht="24.75" customHeight="1">
      <c r="A343" s="130"/>
      <c r="B343" s="130"/>
      <c r="C343" s="326" t="s">
        <v>485</v>
      </c>
      <c r="D343" s="146">
        <v>4</v>
      </c>
      <c r="E343" s="143" t="s">
        <v>6</v>
      </c>
      <c r="F343" s="147">
        <v>4</v>
      </c>
      <c r="G343" s="246">
        <v>0.4</v>
      </c>
      <c r="H343" s="147">
        <v>2.4</v>
      </c>
      <c r="I343" s="246">
        <f>H343*G343*F343*D343</f>
        <v>15.36</v>
      </c>
      <c r="J343" s="153"/>
      <c r="K343" s="291" t="s">
        <v>227</v>
      </c>
    </row>
    <row r="344" spans="1:11" ht="24.75" customHeight="1">
      <c r="A344" s="130"/>
      <c r="B344" s="130"/>
      <c r="C344" s="138" t="s">
        <v>476</v>
      </c>
      <c r="D344" s="146">
        <v>2</v>
      </c>
      <c r="E344" s="143" t="s">
        <v>6</v>
      </c>
      <c r="F344" s="147">
        <v>10</v>
      </c>
      <c r="G344" s="147">
        <v>2.32</v>
      </c>
      <c r="H344" s="147">
        <v>1.5</v>
      </c>
      <c r="I344" s="246">
        <f>PRODUCT(D344:H344)</f>
        <v>69.6</v>
      </c>
      <c r="J344" s="153"/>
      <c r="K344" s="290" t="s">
        <v>481</v>
      </c>
    </row>
    <row r="345" spans="1:11" ht="24.75" customHeight="1">
      <c r="A345" s="130"/>
      <c r="B345" s="130"/>
      <c r="C345" s="138" t="s">
        <v>477</v>
      </c>
      <c r="D345" s="146">
        <v>1</v>
      </c>
      <c r="E345" s="143" t="s">
        <v>6</v>
      </c>
      <c r="F345" s="147">
        <v>10</v>
      </c>
      <c r="G345" s="147">
        <v>2.09</v>
      </c>
      <c r="H345" s="147">
        <v>0.5</v>
      </c>
      <c r="I345" s="246">
        <f>PRODUCT(D345:H345)</f>
        <v>10.45</v>
      </c>
      <c r="J345" s="153"/>
      <c r="K345" s="290" t="s">
        <v>482</v>
      </c>
    </row>
    <row r="346" spans="1:11" ht="24.75" customHeight="1">
      <c r="A346" s="130"/>
      <c r="B346" s="130"/>
      <c r="C346" s="138" t="s">
        <v>477</v>
      </c>
      <c r="D346" s="146">
        <v>1</v>
      </c>
      <c r="E346" s="143" t="s">
        <v>6</v>
      </c>
      <c r="F346" s="147">
        <v>15</v>
      </c>
      <c r="G346" s="147">
        <v>1.87</v>
      </c>
      <c r="H346" s="147">
        <v>4.5</v>
      </c>
      <c r="I346" s="246">
        <f>PRODUCT(D346:H346)</f>
        <v>126.22500000000001</v>
      </c>
      <c r="J346" s="153"/>
      <c r="K346" s="290" t="s">
        <v>483</v>
      </c>
    </row>
    <row r="347" spans="1:11" ht="24.75" customHeight="1">
      <c r="A347" s="130"/>
      <c r="B347" s="130"/>
      <c r="C347" s="138" t="s">
        <v>478</v>
      </c>
      <c r="D347" s="146">
        <v>1</v>
      </c>
      <c r="E347" s="143" t="s">
        <v>6</v>
      </c>
      <c r="F347" s="147">
        <v>65</v>
      </c>
      <c r="G347" s="147">
        <v>0.5</v>
      </c>
      <c r="H347" s="147">
        <v>0.25</v>
      </c>
      <c r="I347" s="246">
        <f>PRODUCT(D347:H347)</f>
        <v>8.125</v>
      </c>
      <c r="J347" s="153"/>
      <c r="K347" s="290"/>
    </row>
    <row r="348" spans="1:11" ht="24.75" customHeight="1">
      <c r="A348" s="130"/>
      <c r="B348" s="130"/>
      <c r="C348" s="138"/>
      <c r="D348" s="146"/>
      <c r="E348" s="143"/>
      <c r="F348" s="143"/>
      <c r="G348" s="236"/>
      <c r="H348" s="143"/>
      <c r="I348" s="147"/>
      <c r="J348" s="153">
        <f>SUM(I339:I347)</f>
        <v>247.5932</v>
      </c>
      <c r="K348" s="286"/>
    </row>
    <row r="349" spans="1:11" s="2" customFormat="1" ht="72.75" customHeight="1">
      <c r="A349" s="130" t="s">
        <v>323</v>
      </c>
      <c r="B349" s="259" t="s">
        <v>121</v>
      </c>
      <c r="C349" s="167" t="s">
        <v>122</v>
      </c>
      <c r="D349" s="260"/>
      <c r="E349" s="132"/>
      <c r="F349" s="261"/>
      <c r="G349" s="261"/>
      <c r="H349" s="260"/>
      <c r="I349" s="260"/>
      <c r="J349" s="151"/>
      <c r="K349" s="307"/>
    </row>
    <row r="350" spans="1:11" s="2" customFormat="1" ht="26.25" customHeight="1">
      <c r="A350" s="130"/>
      <c r="B350" s="259"/>
      <c r="C350" s="167" t="s">
        <v>487</v>
      </c>
      <c r="D350" s="146"/>
      <c r="E350" s="143" t="s">
        <v>6</v>
      </c>
      <c r="F350" s="246"/>
      <c r="G350" s="246"/>
      <c r="H350" s="246">
        <f>J301</f>
        <v>162.03900000000002</v>
      </c>
      <c r="I350" s="246">
        <f>H350</f>
        <v>162.03900000000002</v>
      </c>
      <c r="J350" s="151"/>
      <c r="K350" s="307" t="s">
        <v>486</v>
      </c>
    </row>
    <row r="351" spans="1:11" s="2" customFormat="1" ht="26.25" customHeight="1">
      <c r="A351" s="130"/>
      <c r="B351" s="259"/>
      <c r="C351" s="326" t="s">
        <v>277</v>
      </c>
      <c r="D351" s="146">
        <v>1</v>
      </c>
      <c r="E351" s="143" t="s">
        <v>6</v>
      </c>
      <c r="F351" s="246">
        <v>7</v>
      </c>
      <c r="G351" s="246">
        <v>5.5</v>
      </c>
      <c r="H351" s="246">
        <v>1.5</v>
      </c>
      <c r="I351" s="246">
        <f>H351*G351*F351*D351</f>
        <v>57.75</v>
      </c>
      <c r="J351" s="151"/>
      <c r="K351" s="307"/>
    </row>
    <row r="352" spans="1:11" s="2" customFormat="1" ht="26.25" customHeight="1">
      <c r="A352" s="130"/>
      <c r="B352" s="259"/>
      <c r="C352" s="326" t="s">
        <v>278</v>
      </c>
      <c r="D352" s="146">
        <v>1</v>
      </c>
      <c r="E352" s="143" t="s">
        <v>274</v>
      </c>
      <c r="F352" s="246">
        <v>7</v>
      </c>
      <c r="G352" s="246">
        <v>6</v>
      </c>
      <c r="H352" s="246">
        <v>1.5</v>
      </c>
      <c r="I352" s="246">
        <f>H352*G352*F352*D352</f>
        <v>63</v>
      </c>
      <c r="J352" s="151"/>
      <c r="K352" s="307"/>
    </row>
    <row r="353" spans="1:11" s="2" customFormat="1" ht="26.25" customHeight="1">
      <c r="A353" s="130"/>
      <c r="B353" s="259"/>
      <c r="C353" s="138" t="s">
        <v>472</v>
      </c>
      <c r="D353" s="146">
        <v>1</v>
      </c>
      <c r="E353" s="143" t="s">
        <v>6</v>
      </c>
      <c r="F353" s="147">
        <v>10</v>
      </c>
      <c r="G353" s="147">
        <v>5.2</v>
      </c>
      <c r="H353" s="147">
        <v>2.5</v>
      </c>
      <c r="I353" s="246">
        <f>PRODUCT(D353:H353)</f>
        <v>130</v>
      </c>
      <c r="J353" s="153"/>
      <c r="K353" s="290" t="s">
        <v>479</v>
      </c>
    </row>
    <row r="354" spans="1:11" s="2" customFormat="1" ht="26.25" customHeight="1">
      <c r="A354" s="130"/>
      <c r="B354" s="259"/>
      <c r="C354" s="138" t="s">
        <v>472</v>
      </c>
      <c r="D354" s="146">
        <v>1</v>
      </c>
      <c r="E354" s="143" t="s">
        <v>6</v>
      </c>
      <c r="F354" s="147">
        <v>10</v>
      </c>
      <c r="G354" s="147">
        <v>4.55</v>
      </c>
      <c r="H354" s="147">
        <v>2.5</v>
      </c>
      <c r="I354" s="246">
        <f aca="true" t="shared" si="14" ref="I354:I360">PRODUCT(D354:H354)</f>
        <v>113.75</v>
      </c>
      <c r="J354" s="153"/>
      <c r="K354" s="290"/>
    </row>
    <row r="355" spans="1:11" s="2" customFormat="1" ht="26.25" customHeight="1">
      <c r="A355" s="130"/>
      <c r="B355" s="259"/>
      <c r="C355" s="138" t="s">
        <v>473</v>
      </c>
      <c r="D355" s="146">
        <v>1</v>
      </c>
      <c r="E355" s="143" t="s">
        <v>6</v>
      </c>
      <c r="F355" s="147">
        <v>10</v>
      </c>
      <c r="G355" s="147">
        <v>5.2</v>
      </c>
      <c r="H355" s="147">
        <v>2.5</v>
      </c>
      <c r="I355" s="246">
        <f t="shared" si="14"/>
        <v>130</v>
      </c>
      <c r="J355" s="153"/>
      <c r="K355" s="290" t="s">
        <v>479</v>
      </c>
    </row>
    <row r="356" spans="1:11" s="2" customFormat="1" ht="26.25" customHeight="1">
      <c r="A356" s="130"/>
      <c r="B356" s="259"/>
      <c r="C356" s="138" t="s">
        <v>474</v>
      </c>
      <c r="D356" s="146">
        <v>4</v>
      </c>
      <c r="E356" s="143" t="s">
        <v>6</v>
      </c>
      <c r="F356" s="147">
        <v>10</v>
      </c>
      <c r="G356" s="147">
        <v>5.53</v>
      </c>
      <c r="H356" s="147">
        <v>2.5</v>
      </c>
      <c r="I356" s="246">
        <f t="shared" si="14"/>
        <v>553</v>
      </c>
      <c r="J356" s="153"/>
      <c r="K356" s="290"/>
    </row>
    <row r="357" spans="1:11" s="2" customFormat="1" ht="29.25" customHeight="1">
      <c r="A357" s="130"/>
      <c r="B357" s="259"/>
      <c r="C357" s="138" t="s">
        <v>475</v>
      </c>
      <c r="D357" s="146">
        <v>1</v>
      </c>
      <c r="E357" s="143" t="s">
        <v>6</v>
      </c>
      <c r="F357" s="147">
        <v>10</v>
      </c>
      <c r="G357" s="147">
        <v>4.88</v>
      </c>
      <c r="H357" s="147">
        <v>2.5</v>
      </c>
      <c r="I357" s="246">
        <f t="shared" si="14"/>
        <v>122</v>
      </c>
      <c r="J357" s="153"/>
      <c r="K357" s="290" t="s">
        <v>480</v>
      </c>
    </row>
    <row r="358" spans="1:11" s="2" customFormat="1" ht="29.25" customHeight="1">
      <c r="A358" s="130"/>
      <c r="B358" s="259"/>
      <c r="C358" s="138" t="s">
        <v>475</v>
      </c>
      <c r="D358" s="146">
        <v>1</v>
      </c>
      <c r="E358" s="143" t="s">
        <v>6</v>
      </c>
      <c r="F358" s="147">
        <v>15</v>
      </c>
      <c r="G358" s="147">
        <v>4.23</v>
      </c>
      <c r="H358" s="147">
        <v>2.5</v>
      </c>
      <c r="I358" s="246">
        <f t="shared" si="14"/>
        <v>158.625</v>
      </c>
      <c r="J358" s="153"/>
      <c r="K358" s="290"/>
    </row>
    <row r="359" spans="1:11" s="2" customFormat="1" ht="29.25" customHeight="1">
      <c r="A359" s="130"/>
      <c r="B359" s="259"/>
      <c r="C359" s="138" t="s">
        <v>460</v>
      </c>
      <c r="D359" s="146">
        <v>1</v>
      </c>
      <c r="E359" s="143" t="s">
        <v>6</v>
      </c>
      <c r="F359" s="147">
        <v>7</v>
      </c>
      <c r="G359" s="147">
        <v>1.3</v>
      </c>
      <c r="H359" s="147">
        <v>1.17</v>
      </c>
      <c r="I359" s="246">
        <f t="shared" si="14"/>
        <v>10.646999999999998</v>
      </c>
      <c r="J359" s="153"/>
      <c r="K359" s="290"/>
    </row>
    <row r="360" spans="1:11" s="2" customFormat="1" ht="29.25" customHeight="1">
      <c r="A360" s="130"/>
      <c r="B360" s="259"/>
      <c r="C360" s="138" t="s">
        <v>461</v>
      </c>
      <c r="D360" s="146">
        <v>1</v>
      </c>
      <c r="E360" s="143" t="s">
        <v>6</v>
      </c>
      <c r="F360" s="147">
        <v>7</v>
      </c>
      <c r="G360" s="147">
        <v>1.3</v>
      </c>
      <c r="H360" s="147">
        <v>2.41</v>
      </c>
      <c r="I360" s="246">
        <f t="shared" si="14"/>
        <v>21.931</v>
      </c>
      <c r="J360" s="153"/>
      <c r="K360" s="290"/>
    </row>
    <row r="361" spans="1:11" s="2" customFormat="1" ht="29.25" customHeight="1">
      <c r="A361" s="130"/>
      <c r="B361" s="259"/>
      <c r="C361" s="138" t="s">
        <v>439</v>
      </c>
      <c r="D361" s="146">
        <v>2</v>
      </c>
      <c r="E361" s="143" t="s">
        <v>6</v>
      </c>
      <c r="F361" s="147">
        <v>10</v>
      </c>
      <c r="G361" s="147">
        <v>3.19</v>
      </c>
      <c r="H361" s="147">
        <v>2.41</v>
      </c>
      <c r="I361" s="246">
        <f>PRODUCT(D361:H361)</f>
        <v>153.758</v>
      </c>
      <c r="J361" s="279"/>
      <c r="K361" s="290" t="s">
        <v>456</v>
      </c>
    </row>
    <row r="362" spans="1:11" s="2" customFormat="1" ht="29.25" customHeight="1">
      <c r="A362" s="130"/>
      <c r="B362" s="259"/>
      <c r="C362" s="138" t="s">
        <v>440</v>
      </c>
      <c r="D362" s="146">
        <v>1</v>
      </c>
      <c r="E362" s="143" t="s">
        <v>6</v>
      </c>
      <c r="F362" s="147">
        <v>10</v>
      </c>
      <c r="G362" s="147">
        <v>2.74</v>
      </c>
      <c r="H362" s="147">
        <v>2.41</v>
      </c>
      <c r="I362" s="246">
        <f>PRODUCT(D362:H362)</f>
        <v>66.034</v>
      </c>
      <c r="J362" s="279"/>
      <c r="K362" s="290" t="s">
        <v>488</v>
      </c>
    </row>
    <row r="363" spans="1:11" s="2" customFormat="1" ht="29.25" customHeight="1">
      <c r="A363" s="130"/>
      <c r="B363" s="259"/>
      <c r="C363" s="138" t="s">
        <v>440</v>
      </c>
      <c r="D363" s="146">
        <v>1</v>
      </c>
      <c r="E363" s="143" t="s">
        <v>6</v>
      </c>
      <c r="F363" s="147">
        <v>15</v>
      </c>
      <c r="G363" s="147">
        <v>2.29</v>
      </c>
      <c r="H363" s="147">
        <v>2.41</v>
      </c>
      <c r="I363" s="246">
        <f>PRODUCT(D363:H363)</f>
        <v>82.7835</v>
      </c>
      <c r="J363" s="325"/>
      <c r="K363" s="290" t="s">
        <v>457</v>
      </c>
    </row>
    <row r="364" spans="1:11" s="2" customFormat="1" ht="24.75" customHeight="1">
      <c r="A364" s="130">
        <f>IF(B364=0,0,COUNTIF(J$67:J364,"&gt;0")+1)</f>
        <v>0</v>
      </c>
      <c r="B364" s="259"/>
      <c r="C364" s="138"/>
      <c r="D364" s="146"/>
      <c r="E364" s="143"/>
      <c r="F364" s="246"/>
      <c r="G364" s="246"/>
      <c r="H364" s="246"/>
      <c r="I364" s="246"/>
      <c r="J364" s="266">
        <f>SUM(I350:I363)</f>
        <v>1825.3175</v>
      </c>
      <c r="K364" s="307"/>
    </row>
    <row r="365" spans="1:11" s="2" customFormat="1" ht="58.5" customHeight="1">
      <c r="A365" s="130" t="s">
        <v>324</v>
      </c>
      <c r="B365" s="259" t="s">
        <v>123</v>
      </c>
      <c r="C365" s="167" t="s">
        <v>124</v>
      </c>
      <c r="D365" s="260"/>
      <c r="E365" s="132"/>
      <c r="F365" s="261"/>
      <c r="G365" s="261"/>
      <c r="H365" s="260"/>
      <c r="I365" s="260"/>
      <c r="J365" s="151"/>
      <c r="K365" s="307"/>
    </row>
    <row r="366" spans="1:11" s="2" customFormat="1" ht="24.75" customHeight="1">
      <c r="A366" s="130"/>
      <c r="B366" s="259"/>
      <c r="C366" s="167" t="s">
        <v>228</v>
      </c>
      <c r="D366" s="255"/>
      <c r="E366" s="143" t="s">
        <v>6</v>
      </c>
      <c r="F366" s="264">
        <f>J329</f>
        <v>322.8932</v>
      </c>
      <c r="G366" s="265" t="s">
        <v>279</v>
      </c>
      <c r="H366" s="246"/>
      <c r="I366" s="246">
        <f>F366</f>
        <v>322.8932</v>
      </c>
      <c r="J366" s="267"/>
      <c r="K366" s="328" t="s">
        <v>495</v>
      </c>
    </row>
    <row r="367" spans="1:11" s="2" customFormat="1" ht="24.75" customHeight="1">
      <c r="A367" s="130"/>
      <c r="B367" s="259"/>
      <c r="C367" s="268"/>
      <c r="D367" s="262"/>
      <c r="E367" s="132"/>
      <c r="F367" s="261"/>
      <c r="G367" s="144"/>
      <c r="H367" s="218"/>
      <c r="I367" s="152"/>
      <c r="J367" s="266">
        <f>SUM(I366:I366)</f>
        <v>322.8932</v>
      </c>
      <c r="K367" s="309"/>
    </row>
    <row r="368" spans="1:11" ht="34.5" customHeight="1">
      <c r="A368" s="130" t="s">
        <v>325</v>
      </c>
      <c r="B368" s="259" t="s">
        <v>233</v>
      </c>
      <c r="C368" s="156" t="s">
        <v>234</v>
      </c>
      <c r="D368" s="260"/>
      <c r="E368" s="132"/>
      <c r="F368" s="261"/>
      <c r="G368" s="261"/>
      <c r="H368" s="260"/>
      <c r="I368" s="260"/>
      <c r="J368" s="151"/>
      <c r="K368" s="307"/>
    </row>
    <row r="369" spans="1:11" ht="34.5" customHeight="1">
      <c r="A369" s="130"/>
      <c r="B369" s="259"/>
      <c r="C369" s="156" t="s">
        <v>525</v>
      </c>
      <c r="D369" s="255">
        <v>0.07</v>
      </c>
      <c r="E369" s="132" t="s">
        <v>8</v>
      </c>
      <c r="F369" s="152"/>
      <c r="G369" s="329">
        <f>J319</f>
        <v>1858.325</v>
      </c>
      <c r="H369" s="218" t="s">
        <v>66</v>
      </c>
      <c r="I369" s="144">
        <f>G369*D369</f>
        <v>130.08275</v>
      </c>
      <c r="J369" s="151"/>
      <c r="K369" s="307"/>
    </row>
    <row r="370" spans="1:11" ht="24.75" customHeight="1">
      <c r="A370" s="130">
        <f>IF(B370=0,0,COUNTIF(J$67:J370,"&gt;0")+1)</f>
        <v>0</v>
      </c>
      <c r="B370" s="259"/>
      <c r="C370" s="138" t="s">
        <v>524</v>
      </c>
      <c r="D370" s="255">
        <v>0.07</v>
      </c>
      <c r="E370" s="132" t="s">
        <v>8</v>
      </c>
      <c r="F370" s="152"/>
      <c r="G370" s="329">
        <f>J329</f>
        <v>322.8932</v>
      </c>
      <c r="H370" s="218" t="s">
        <v>66</v>
      </c>
      <c r="I370" s="144">
        <f>G370*D370</f>
        <v>22.602524</v>
      </c>
      <c r="J370" s="151"/>
      <c r="K370" s="310" t="s">
        <v>484</v>
      </c>
    </row>
    <row r="371" spans="1:11" ht="24.75" customHeight="1">
      <c r="A371" s="130">
        <f>IF(B371=0,0,COUNTIF(J$67:J371,"&gt;0")+1)</f>
        <v>0</v>
      </c>
      <c r="B371" s="259"/>
      <c r="C371" s="138"/>
      <c r="D371" s="260"/>
      <c r="E371" s="132"/>
      <c r="F371" s="261"/>
      <c r="G371" s="261"/>
      <c r="H371" s="260"/>
      <c r="I371" s="260"/>
      <c r="J371" s="266">
        <f>SUM(I369:I370)</f>
        <v>152.685274</v>
      </c>
      <c r="K371" s="307"/>
    </row>
    <row r="372" spans="1:11" s="2" customFormat="1" ht="34.5" customHeight="1">
      <c r="A372" s="130" t="s">
        <v>326</v>
      </c>
      <c r="B372" s="259" t="s">
        <v>7</v>
      </c>
      <c r="C372" s="167" t="s">
        <v>17</v>
      </c>
      <c r="D372" s="260"/>
      <c r="E372" s="132"/>
      <c r="F372" s="261"/>
      <c r="G372" s="261"/>
      <c r="H372" s="260"/>
      <c r="I372" s="260"/>
      <c r="J372" s="151"/>
      <c r="K372" s="307"/>
    </row>
    <row r="373" spans="1:11" s="2" customFormat="1" ht="24.75" customHeight="1">
      <c r="A373" s="130"/>
      <c r="B373" s="259"/>
      <c r="C373" s="268" t="s">
        <v>60</v>
      </c>
      <c r="D373" s="262">
        <v>150</v>
      </c>
      <c r="E373" s="132" t="s">
        <v>8</v>
      </c>
      <c r="F373" s="261"/>
      <c r="G373" s="144">
        <f>J301</f>
        <v>162.03900000000002</v>
      </c>
      <c r="H373" s="218" t="s">
        <v>66</v>
      </c>
      <c r="I373" s="152">
        <f>ROUND(PRODUCT(D373:H373),2)</f>
        <v>24305.85</v>
      </c>
      <c r="J373" s="151"/>
      <c r="K373" s="309"/>
    </row>
    <row r="374" spans="1:11" s="2" customFormat="1" ht="24.75" customHeight="1">
      <c r="A374" s="130"/>
      <c r="B374" s="259"/>
      <c r="C374" s="268" t="s">
        <v>594</v>
      </c>
      <c r="D374" s="262">
        <v>200</v>
      </c>
      <c r="E374" s="132" t="s">
        <v>8</v>
      </c>
      <c r="F374" s="261"/>
      <c r="G374" s="144">
        <f>J307</f>
        <v>127.875</v>
      </c>
      <c r="H374" s="218" t="s">
        <v>66</v>
      </c>
      <c r="I374" s="152">
        <f>ROUND(PRODUCT(D374:H374),2)</f>
        <v>25575</v>
      </c>
      <c r="J374" s="151"/>
      <c r="K374" s="309"/>
    </row>
    <row r="375" spans="1:11" s="2" customFormat="1" ht="24.75" customHeight="1">
      <c r="A375" s="130"/>
      <c r="B375" s="259"/>
      <c r="C375" s="268" t="s">
        <v>240</v>
      </c>
      <c r="D375" s="262">
        <v>250</v>
      </c>
      <c r="E375" s="132" t="s">
        <v>8</v>
      </c>
      <c r="F375" s="261"/>
      <c r="G375" s="144">
        <f>J319</f>
        <v>1858.325</v>
      </c>
      <c r="H375" s="218" t="s">
        <v>66</v>
      </c>
      <c r="I375" s="152">
        <f>ROUND(PRODUCT(D375:H375),2)</f>
        <v>464581.25</v>
      </c>
      <c r="J375" s="151"/>
      <c r="K375" s="309"/>
    </row>
    <row r="376" spans="1:11" s="2" customFormat="1" ht="24.75" customHeight="1">
      <c r="A376" s="130"/>
      <c r="B376" s="259"/>
      <c r="C376" s="268" t="s">
        <v>125</v>
      </c>
      <c r="D376" s="262">
        <v>350</v>
      </c>
      <c r="E376" s="132" t="s">
        <v>8</v>
      </c>
      <c r="F376" s="261"/>
      <c r="G376" s="144">
        <f>J329</f>
        <v>322.8932</v>
      </c>
      <c r="H376" s="218" t="s">
        <v>66</v>
      </c>
      <c r="I376" s="152">
        <f>ROUND(PRODUCT(D376:H376),2)</f>
        <v>113012.62</v>
      </c>
      <c r="J376" s="151"/>
      <c r="K376" s="309"/>
    </row>
    <row r="377" spans="1:11" s="2" customFormat="1" ht="24.75" customHeight="1">
      <c r="A377" s="130">
        <f>IF(B377=0,0,COUNTIF(J$67:J377,"&gt;0")+1)</f>
        <v>0</v>
      </c>
      <c r="B377" s="259"/>
      <c r="C377" s="138"/>
      <c r="D377" s="260"/>
      <c r="E377" s="132"/>
      <c r="F377" s="261"/>
      <c r="G377" s="261"/>
      <c r="H377" s="260"/>
      <c r="I377" s="260"/>
      <c r="J377" s="353">
        <f>SUM(I373:I376)</f>
        <v>627474.72</v>
      </c>
      <c r="K377" s="307"/>
    </row>
    <row r="378" spans="1:11" s="2" customFormat="1" ht="40.5" customHeight="1">
      <c r="A378" s="130" t="s">
        <v>327</v>
      </c>
      <c r="B378" s="259" t="s">
        <v>514</v>
      </c>
      <c r="C378" s="138" t="s">
        <v>515</v>
      </c>
      <c r="D378" s="260"/>
      <c r="F378" s="261"/>
      <c r="G378" s="261"/>
      <c r="H378" s="260"/>
      <c r="I378" s="260"/>
      <c r="J378" s="269"/>
      <c r="K378" s="307"/>
    </row>
    <row r="379" spans="1:11" s="2" customFormat="1" ht="24.75" customHeight="1">
      <c r="A379" s="130"/>
      <c r="B379" s="259"/>
      <c r="C379" s="138" t="s">
        <v>516</v>
      </c>
      <c r="D379" s="262">
        <v>50</v>
      </c>
      <c r="E379" s="144" t="s">
        <v>8</v>
      </c>
      <c r="F379" s="144"/>
      <c r="G379" s="329">
        <f>F328</f>
        <v>77.95</v>
      </c>
      <c r="H379" s="354" t="s">
        <v>66</v>
      </c>
      <c r="I379" s="144">
        <f>G379*D379</f>
        <v>3897.5</v>
      </c>
      <c r="J379" s="269"/>
      <c r="K379" s="307"/>
    </row>
    <row r="380" spans="1:11" s="2" customFormat="1" ht="24.75" customHeight="1">
      <c r="A380" s="130"/>
      <c r="B380" s="259"/>
      <c r="C380" s="138"/>
      <c r="D380" s="260"/>
      <c r="E380" s="132"/>
      <c r="F380" s="261"/>
      <c r="G380" s="261"/>
      <c r="H380" s="260"/>
      <c r="I380" s="260"/>
      <c r="J380" s="353">
        <f>I379</f>
        <v>3897.5</v>
      </c>
      <c r="K380" s="307"/>
    </row>
    <row r="381" spans="1:11" s="2" customFormat="1" ht="49.5" customHeight="1">
      <c r="A381" s="130" t="s">
        <v>328</v>
      </c>
      <c r="B381" s="259" t="s">
        <v>10</v>
      </c>
      <c r="C381" s="145" t="s">
        <v>43</v>
      </c>
      <c r="D381" s="260"/>
      <c r="E381" s="132"/>
      <c r="F381" s="261"/>
      <c r="G381" s="261"/>
      <c r="H381" s="260"/>
      <c r="I381" s="260"/>
      <c r="J381" s="151"/>
      <c r="K381" s="307"/>
    </row>
    <row r="382" spans="1:11" s="2" customFormat="1" ht="24.75" customHeight="1">
      <c r="A382" s="130"/>
      <c r="B382" s="259"/>
      <c r="C382" s="268" t="s">
        <v>60</v>
      </c>
      <c r="D382" s="152">
        <v>19.8</v>
      </c>
      <c r="E382" s="257" t="s">
        <v>46</v>
      </c>
      <c r="F382" s="261"/>
      <c r="G382" s="144">
        <f>J301</f>
        <v>162.03900000000002</v>
      </c>
      <c r="H382" s="218" t="s">
        <v>66</v>
      </c>
      <c r="I382" s="144">
        <f>ROUND(PRODUCT(D382:H382),2)</f>
        <v>3208.37</v>
      </c>
      <c r="J382" s="151"/>
      <c r="K382" s="307"/>
    </row>
    <row r="383" spans="1:11" s="2" customFormat="1" ht="24.75" customHeight="1">
      <c r="A383" s="130"/>
      <c r="B383" s="259"/>
      <c r="C383" s="268" t="s">
        <v>594</v>
      </c>
      <c r="D383" s="152">
        <v>19.8</v>
      </c>
      <c r="E383" s="257" t="s">
        <v>46</v>
      </c>
      <c r="F383" s="261"/>
      <c r="G383" s="144">
        <f>J307</f>
        <v>127.875</v>
      </c>
      <c r="H383" s="218" t="s">
        <v>66</v>
      </c>
      <c r="I383" s="144">
        <f>ROUND(PRODUCT(D383:H383),2)</f>
        <v>2531.93</v>
      </c>
      <c r="J383" s="151"/>
      <c r="K383" s="307"/>
    </row>
    <row r="384" spans="1:11" s="2" customFormat="1" ht="24.75" customHeight="1">
      <c r="A384" s="130"/>
      <c r="B384" s="259"/>
      <c r="C384" s="268" t="s">
        <v>240</v>
      </c>
      <c r="D384" s="152">
        <v>19.8</v>
      </c>
      <c r="E384" s="257" t="s">
        <v>46</v>
      </c>
      <c r="F384" s="261"/>
      <c r="G384" s="144">
        <f>J319</f>
        <v>1858.325</v>
      </c>
      <c r="H384" s="218" t="s">
        <v>66</v>
      </c>
      <c r="I384" s="144">
        <f>ROUND(PRODUCT(D384:H384),2)</f>
        <v>36794.84</v>
      </c>
      <c r="J384" s="151"/>
      <c r="K384" s="307"/>
    </row>
    <row r="385" spans="1:11" s="2" customFormat="1" ht="24.75" customHeight="1">
      <c r="A385" s="130">
        <f>IF(B385=0,0,COUNTIF(J$67:J385,"&gt;0")+1)</f>
        <v>0</v>
      </c>
      <c r="B385" s="259"/>
      <c r="C385" s="268" t="s">
        <v>125</v>
      </c>
      <c r="D385" s="152">
        <v>19.8</v>
      </c>
      <c r="E385" s="257" t="s">
        <v>46</v>
      </c>
      <c r="F385" s="261"/>
      <c r="G385" s="144">
        <f>J329</f>
        <v>322.8932</v>
      </c>
      <c r="H385" s="218" t="s">
        <v>66</v>
      </c>
      <c r="I385" s="144">
        <f>ROUND(PRODUCT(D385:H385),2)</f>
        <v>6393.29</v>
      </c>
      <c r="J385" s="151"/>
      <c r="K385" s="290"/>
    </row>
    <row r="386" spans="1:11" s="2" customFormat="1" ht="24.75" customHeight="1">
      <c r="A386" s="130">
        <f>IF(B386=0,0,COUNTIF(J$67:J386,"&gt;0")+1)</f>
        <v>0</v>
      </c>
      <c r="B386" s="259"/>
      <c r="C386" s="138"/>
      <c r="D386" s="260"/>
      <c r="E386" s="132"/>
      <c r="F386" s="261"/>
      <c r="G386" s="261"/>
      <c r="H386" s="260"/>
      <c r="I386" s="260"/>
      <c r="J386" s="219">
        <f>SUM(I382:I385)</f>
        <v>48928.43</v>
      </c>
      <c r="K386" s="307"/>
    </row>
    <row r="387" spans="1:11" ht="34.5" customHeight="1">
      <c r="A387" s="130" t="s">
        <v>329</v>
      </c>
      <c r="B387" s="259" t="s">
        <v>235</v>
      </c>
      <c r="C387" s="156" t="s">
        <v>236</v>
      </c>
      <c r="D387" s="260"/>
      <c r="E387" s="132"/>
      <c r="F387" s="261"/>
      <c r="G387" s="261"/>
      <c r="H387" s="260"/>
      <c r="I387" s="260"/>
      <c r="J387" s="151"/>
      <c r="K387" s="307"/>
    </row>
    <row r="388" spans="1:11" ht="24.75" customHeight="1">
      <c r="A388" s="130">
        <f>IF(B388=0,0,COUNTIF(J$67:J388,"&gt;0")+1)</f>
        <v>0</v>
      </c>
      <c r="B388" s="259"/>
      <c r="C388" s="156" t="s">
        <v>525</v>
      </c>
      <c r="D388" s="255">
        <v>0.03</v>
      </c>
      <c r="E388" s="132" t="s">
        <v>8</v>
      </c>
      <c r="F388" s="152"/>
      <c r="G388" s="144">
        <f>J319</f>
        <v>1858.325</v>
      </c>
      <c r="H388" s="218" t="s">
        <v>66</v>
      </c>
      <c r="I388" s="144">
        <f>G388*D388</f>
        <v>55.74975</v>
      </c>
      <c r="J388" s="151"/>
      <c r="K388" s="310"/>
    </row>
    <row r="389" spans="1:11" ht="24.75" customHeight="1">
      <c r="A389" s="130"/>
      <c r="B389" s="259"/>
      <c r="C389" s="138" t="s">
        <v>524</v>
      </c>
      <c r="D389" s="255">
        <v>0.03</v>
      </c>
      <c r="E389" s="132" t="s">
        <v>8</v>
      </c>
      <c r="F389" s="152"/>
      <c r="G389" s="144">
        <f>J329</f>
        <v>322.8932</v>
      </c>
      <c r="H389" s="218" t="s">
        <v>66</v>
      </c>
      <c r="I389" s="144">
        <f>G389*D389</f>
        <v>9.686796</v>
      </c>
      <c r="J389" s="151"/>
      <c r="K389" s="310"/>
    </row>
    <row r="390" spans="1:11" ht="24.75" customHeight="1">
      <c r="A390" s="130">
        <f>IF(B390=0,0,COUNTIF(J$67:J390,"&gt;0")+1)</f>
        <v>0</v>
      </c>
      <c r="B390" s="259"/>
      <c r="C390" s="138"/>
      <c r="D390" s="260"/>
      <c r="E390" s="132"/>
      <c r="F390" s="261"/>
      <c r="G390" s="261"/>
      <c r="H390" s="260"/>
      <c r="I390" s="260"/>
      <c r="J390" s="266">
        <f>SUM(I388:I389)</f>
        <v>65.43654599999999</v>
      </c>
      <c r="K390" s="307"/>
    </row>
    <row r="391" spans="1:11" ht="34.5" customHeight="1">
      <c r="A391" s="130" t="s">
        <v>330</v>
      </c>
      <c r="B391" s="270" t="s">
        <v>11</v>
      </c>
      <c r="C391" s="271" t="s">
        <v>42</v>
      </c>
      <c r="D391" s="272"/>
      <c r="E391" s="273"/>
      <c r="F391" s="274"/>
      <c r="G391" s="274"/>
      <c r="H391" s="272"/>
      <c r="I391" s="272"/>
      <c r="J391" s="275"/>
      <c r="K391" s="311"/>
    </row>
    <row r="392" spans="1:11" ht="29.25" customHeight="1">
      <c r="A392" s="130">
        <f>IF(B392=0,0,COUNTIF(J$67:J392,"&gt;0")+1)</f>
        <v>0</v>
      </c>
      <c r="B392" s="259"/>
      <c r="C392" s="138" t="s">
        <v>31</v>
      </c>
      <c r="D392" s="152">
        <v>9</v>
      </c>
      <c r="E392" s="257" t="s">
        <v>46</v>
      </c>
      <c r="F392" s="152">
        <v>1.3</v>
      </c>
      <c r="G392" s="144">
        <f>J329+J319+J301+J307</f>
        <v>2471.1322000000005</v>
      </c>
      <c r="H392" s="218" t="s">
        <v>66</v>
      </c>
      <c r="I392" s="144">
        <f>G392*F392*D392</f>
        <v>28912.246740000006</v>
      </c>
      <c r="J392" s="151"/>
      <c r="K392" s="290" t="s">
        <v>496</v>
      </c>
    </row>
    <row r="393" spans="1:11" ht="25.5" customHeight="1">
      <c r="A393" s="130">
        <f>IF(B393=0,0,COUNTIF(J$67:J393,"&gt;0")+1)</f>
        <v>0</v>
      </c>
      <c r="B393" s="259"/>
      <c r="C393" s="138"/>
      <c r="D393" s="260"/>
      <c r="E393" s="132"/>
      <c r="F393" s="261"/>
      <c r="G393" s="261"/>
      <c r="H393" s="260"/>
      <c r="I393" s="260"/>
      <c r="J393" s="266">
        <f>SUM(I392)</f>
        <v>28912.246740000006</v>
      </c>
      <c r="K393" s="307"/>
    </row>
    <row r="394" spans="1:11" ht="34.5" customHeight="1">
      <c r="A394" s="130" t="s">
        <v>331</v>
      </c>
      <c r="B394" s="259" t="s">
        <v>126</v>
      </c>
      <c r="C394" s="156" t="s">
        <v>127</v>
      </c>
      <c r="D394" s="260"/>
      <c r="E394" s="132"/>
      <c r="F394" s="261"/>
      <c r="G394" s="261"/>
      <c r="H394" s="260"/>
      <c r="I394" s="260"/>
      <c r="J394" s="151"/>
      <c r="K394" s="307"/>
    </row>
    <row r="395" spans="1:11" ht="24.75" customHeight="1">
      <c r="A395" s="130">
        <f>IF(B395=0,0,COUNTIF(J$67:J395,"&gt;0")+1)</f>
        <v>0</v>
      </c>
      <c r="B395" s="259"/>
      <c r="C395" s="138" t="s">
        <v>31</v>
      </c>
      <c r="D395" s="152">
        <v>13.5</v>
      </c>
      <c r="E395" s="257" t="s">
        <v>46</v>
      </c>
      <c r="F395" s="152">
        <v>1.3</v>
      </c>
      <c r="G395" s="144">
        <f>G392</f>
        <v>2471.1322000000005</v>
      </c>
      <c r="H395" s="218" t="s">
        <v>66</v>
      </c>
      <c r="I395" s="144">
        <f>G395*F395*D395</f>
        <v>43368.37011000001</v>
      </c>
      <c r="J395" s="151"/>
      <c r="K395" s="290"/>
    </row>
    <row r="396" spans="1:11" ht="24.75" customHeight="1">
      <c r="A396" s="130">
        <f>IF(B396=0,0,COUNTIF(J$67:J396,"&gt;0")+1)</f>
        <v>0</v>
      </c>
      <c r="B396" s="259"/>
      <c r="C396" s="138"/>
      <c r="D396" s="260"/>
      <c r="E396" s="132"/>
      <c r="F396" s="261"/>
      <c r="G396" s="261"/>
      <c r="H396" s="260"/>
      <c r="I396" s="260"/>
      <c r="J396" s="266">
        <f>SUM(I395)</f>
        <v>43368.37011000001</v>
      </c>
      <c r="K396" s="307"/>
    </row>
    <row r="397" spans="1:11" ht="34.5" customHeight="1">
      <c r="A397" s="130" t="s">
        <v>332</v>
      </c>
      <c r="B397" s="259" t="s">
        <v>243</v>
      </c>
      <c r="C397" s="156" t="s">
        <v>252</v>
      </c>
      <c r="D397" s="260"/>
      <c r="E397" s="132"/>
      <c r="F397" s="261"/>
      <c r="G397" s="261"/>
      <c r="H397" s="260"/>
      <c r="I397" s="260"/>
      <c r="J397" s="151"/>
      <c r="K397" s="307"/>
    </row>
    <row r="398" spans="1:11" ht="36.75" customHeight="1">
      <c r="A398" s="130">
        <f>IF(B398=0,0,COUNTIF(J$67:J398,"&gt;0")+1)</f>
        <v>0</v>
      </c>
      <c r="B398" s="259"/>
      <c r="C398" s="138" t="s">
        <v>280</v>
      </c>
      <c r="D398" s="262">
        <v>2</v>
      </c>
      <c r="E398" s="144" t="s">
        <v>5</v>
      </c>
      <c r="F398" s="144">
        <v>12.5</v>
      </c>
      <c r="G398" s="144"/>
      <c r="H398" s="144">
        <v>1.5</v>
      </c>
      <c r="I398" s="144">
        <f aca="true" t="shared" si="15" ref="I398:I407">PRODUCT(D398:H398)</f>
        <v>37.5</v>
      </c>
      <c r="J398" s="219"/>
      <c r="K398" s="291" t="s">
        <v>497</v>
      </c>
    </row>
    <row r="399" spans="1:11" ht="36.75" customHeight="1">
      <c r="A399" s="130"/>
      <c r="B399" s="259"/>
      <c r="C399" s="138" t="s">
        <v>220</v>
      </c>
      <c r="D399" s="262">
        <v>2</v>
      </c>
      <c r="E399" s="144" t="s">
        <v>5</v>
      </c>
      <c r="F399" s="144">
        <v>13</v>
      </c>
      <c r="G399" s="144"/>
      <c r="H399" s="144">
        <v>1.5</v>
      </c>
      <c r="I399" s="144">
        <f t="shared" si="15"/>
        <v>39</v>
      </c>
      <c r="J399" s="219"/>
      <c r="K399" s="308" t="s">
        <v>498</v>
      </c>
    </row>
    <row r="400" spans="1:11" ht="36.75" customHeight="1">
      <c r="A400" s="130"/>
      <c r="B400" s="259"/>
      <c r="C400" s="138" t="s">
        <v>499</v>
      </c>
      <c r="D400" s="262">
        <v>1</v>
      </c>
      <c r="E400" s="144" t="s">
        <v>5</v>
      </c>
      <c r="F400" s="144">
        <v>7</v>
      </c>
      <c r="G400" s="144">
        <v>4.7</v>
      </c>
      <c r="H400" s="144"/>
      <c r="I400" s="144">
        <f t="shared" si="15"/>
        <v>32.9</v>
      </c>
      <c r="J400" s="219"/>
      <c r="K400" s="291" t="s">
        <v>253</v>
      </c>
    </row>
    <row r="401" spans="1:11" ht="36.75" customHeight="1">
      <c r="A401" s="130"/>
      <c r="B401" s="259"/>
      <c r="C401" s="138" t="s">
        <v>500</v>
      </c>
      <c r="D401" s="262">
        <v>1</v>
      </c>
      <c r="E401" s="144" t="s">
        <v>5</v>
      </c>
      <c r="F401" s="144">
        <v>7</v>
      </c>
      <c r="G401" s="144">
        <v>4.2</v>
      </c>
      <c r="H401" s="144"/>
      <c r="I401" s="144">
        <f t="shared" si="15"/>
        <v>29.400000000000002</v>
      </c>
      <c r="J401" s="219"/>
      <c r="K401" s="291" t="s">
        <v>281</v>
      </c>
    </row>
    <row r="402" spans="1:11" ht="36.75" customHeight="1">
      <c r="A402" s="130"/>
      <c r="B402" s="259"/>
      <c r="C402" s="138" t="s">
        <v>501</v>
      </c>
      <c r="D402" s="262">
        <v>4</v>
      </c>
      <c r="E402" s="144" t="s">
        <v>5</v>
      </c>
      <c r="F402" s="144">
        <v>7</v>
      </c>
      <c r="G402" s="144"/>
      <c r="H402" s="144">
        <v>1.17</v>
      </c>
      <c r="I402" s="144">
        <f t="shared" si="15"/>
        <v>32.76</v>
      </c>
      <c r="J402" s="219"/>
      <c r="K402" s="308"/>
    </row>
    <row r="403" spans="1:11" ht="36.75" customHeight="1">
      <c r="A403" s="130"/>
      <c r="B403" s="259"/>
      <c r="C403" s="138" t="s">
        <v>501</v>
      </c>
      <c r="D403" s="262">
        <v>4</v>
      </c>
      <c r="E403" s="144" t="s">
        <v>5</v>
      </c>
      <c r="F403" s="144"/>
      <c r="G403" s="144">
        <v>1.3</v>
      </c>
      <c r="H403" s="144">
        <v>2.41</v>
      </c>
      <c r="I403" s="144">
        <f t="shared" si="15"/>
        <v>12.532000000000002</v>
      </c>
      <c r="J403" s="219"/>
      <c r="K403" s="308"/>
    </row>
    <row r="404" spans="1:11" ht="36.75" customHeight="1">
      <c r="A404" s="130"/>
      <c r="B404" s="259"/>
      <c r="C404" s="243" t="s">
        <v>545</v>
      </c>
      <c r="D404" s="244">
        <v>2</v>
      </c>
      <c r="E404" s="144" t="s">
        <v>5</v>
      </c>
      <c r="F404" s="147">
        <v>10</v>
      </c>
      <c r="G404" s="147"/>
      <c r="H404" s="147">
        <v>2.5</v>
      </c>
      <c r="I404" s="147">
        <f t="shared" si="15"/>
        <v>50</v>
      </c>
      <c r="J404" s="219"/>
      <c r="K404" s="308"/>
    </row>
    <row r="405" spans="1:11" ht="36.75" customHeight="1">
      <c r="A405" s="130"/>
      <c r="B405" s="259"/>
      <c r="C405" s="243" t="s">
        <v>546</v>
      </c>
      <c r="D405" s="244">
        <v>2</v>
      </c>
      <c r="E405" s="144" t="s">
        <v>5</v>
      </c>
      <c r="F405" s="147">
        <v>10</v>
      </c>
      <c r="G405" s="147"/>
      <c r="H405" s="147">
        <v>2.5</v>
      </c>
      <c r="I405" s="147">
        <f t="shared" si="15"/>
        <v>50</v>
      </c>
      <c r="J405" s="219"/>
      <c r="K405" s="308"/>
    </row>
    <row r="406" spans="1:11" ht="36.75" customHeight="1">
      <c r="A406" s="130"/>
      <c r="B406" s="259"/>
      <c r="C406" s="243" t="s">
        <v>597</v>
      </c>
      <c r="D406" s="244">
        <v>2</v>
      </c>
      <c r="E406" s="144" t="s">
        <v>5</v>
      </c>
      <c r="F406" s="147">
        <v>40</v>
      </c>
      <c r="G406" s="147"/>
      <c r="H406" s="147">
        <v>2.5</v>
      </c>
      <c r="I406" s="147">
        <f t="shared" si="15"/>
        <v>200</v>
      </c>
      <c r="J406" s="219"/>
      <c r="K406" s="308"/>
    </row>
    <row r="407" spans="1:11" ht="36.75" customHeight="1">
      <c r="A407" s="130"/>
      <c r="B407" s="259"/>
      <c r="C407" s="243" t="s">
        <v>562</v>
      </c>
      <c r="D407" s="244">
        <v>2</v>
      </c>
      <c r="E407" s="144" t="s">
        <v>5</v>
      </c>
      <c r="F407" s="147">
        <v>25</v>
      </c>
      <c r="G407" s="147"/>
      <c r="H407" s="147">
        <v>2.5</v>
      </c>
      <c r="I407" s="147">
        <f t="shared" si="15"/>
        <v>125</v>
      </c>
      <c r="J407" s="219"/>
      <c r="K407" s="308"/>
    </row>
    <row r="408" spans="1:11" ht="36.75" customHeight="1">
      <c r="A408" s="130"/>
      <c r="B408" s="259"/>
      <c r="C408" s="135" t="s">
        <v>439</v>
      </c>
      <c r="D408" s="143">
        <v>1</v>
      </c>
      <c r="E408" s="143" t="s">
        <v>5</v>
      </c>
      <c r="F408" s="143">
        <v>20</v>
      </c>
      <c r="G408" s="147"/>
      <c r="H408" s="147">
        <v>2.41</v>
      </c>
      <c r="I408" s="147">
        <f>PRODUCT(D408:H408)</f>
        <v>48.2</v>
      </c>
      <c r="J408" s="153"/>
      <c r="K408" s="247"/>
    </row>
    <row r="409" spans="1:11" ht="36.75" customHeight="1">
      <c r="A409" s="130"/>
      <c r="B409" s="259"/>
      <c r="C409" s="135" t="s">
        <v>439</v>
      </c>
      <c r="D409" s="143">
        <v>1</v>
      </c>
      <c r="E409" s="143" t="s">
        <v>5</v>
      </c>
      <c r="F409" s="143">
        <v>20</v>
      </c>
      <c r="G409" s="147"/>
      <c r="H409" s="147">
        <v>2.64</v>
      </c>
      <c r="I409" s="147">
        <f>PRODUCT(D409:H409)</f>
        <v>52.800000000000004</v>
      </c>
      <c r="J409" s="153"/>
      <c r="K409" s="247"/>
    </row>
    <row r="410" spans="1:11" ht="36.75" customHeight="1">
      <c r="A410" s="130"/>
      <c r="B410" s="259"/>
      <c r="C410" s="135" t="s">
        <v>440</v>
      </c>
      <c r="D410" s="143">
        <v>1</v>
      </c>
      <c r="E410" s="143" t="s">
        <v>5</v>
      </c>
      <c r="F410" s="143">
        <v>25</v>
      </c>
      <c r="G410" s="147"/>
      <c r="H410" s="147">
        <v>2.41</v>
      </c>
      <c r="I410" s="147">
        <f>PRODUCT(D410:H410)</f>
        <v>60.25</v>
      </c>
      <c r="J410" s="153"/>
      <c r="K410" s="247"/>
    </row>
    <row r="411" spans="1:11" ht="36.75" customHeight="1">
      <c r="A411" s="130"/>
      <c r="B411" s="259"/>
      <c r="C411" s="135" t="s">
        <v>440</v>
      </c>
      <c r="D411" s="143">
        <v>1</v>
      </c>
      <c r="E411" s="143" t="s">
        <v>5</v>
      </c>
      <c r="F411" s="143">
        <v>25</v>
      </c>
      <c r="G411" s="147"/>
      <c r="H411" s="147">
        <v>2.64</v>
      </c>
      <c r="I411" s="147">
        <f>PRODUCT(D411:H411)</f>
        <v>66</v>
      </c>
      <c r="J411" s="153"/>
      <c r="K411" s="247"/>
    </row>
    <row r="412" spans="1:11" ht="24.75" customHeight="1">
      <c r="A412" s="130">
        <f>IF(B412=0,0,COUNTIF(J$67:J412,"&gt;0")+1)</f>
        <v>0</v>
      </c>
      <c r="B412" s="259"/>
      <c r="C412" s="138"/>
      <c r="D412" s="233"/>
      <c r="E412" s="217"/>
      <c r="F412" s="251"/>
      <c r="G412" s="251"/>
      <c r="H412" s="251"/>
      <c r="I412" s="252"/>
      <c r="J412" s="219">
        <f>SUM(I398:I411)</f>
        <v>836.342</v>
      </c>
      <c r="K412" s="306"/>
    </row>
    <row r="413" spans="1:11" ht="34.5" customHeight="1">
      <c r="A413" s="130" t="s">
        <v>333</v>
      </c>
      <c r="B413" s="259" t="s">
        <v>248</v>
      </c>
      <c r="C413" s="156" t="s">
        <v>249</v>
      </c>
      <c r="D413" s="260"/>
      <c r="E413" s="132"/>
      <c r="F413" s="261"/>
      <c r="G413" s="261"/>
      <c r="H413" s="260"/>
      <c r="I413" s="260"/>
      <c r="J413" s="151"/>
      <c r="K413" s="307"/>
    </row>
    <row r="414" spans="1:11" ht="36.75" customHeight="1">
      <c r="A414" s="130">
        <f>IF(B414=0,0,COUNTIF(J$67:J414,"&gt;0")+1)</f>
        <v>0</v>
      </c>
      <c r="B414" s="259"/>
      <c r="C414" s="138"/>
      <c r="D414" s="262">
        <v>4</v>
      </c>
      <c r="E414" s="143" t="s">
        <v>282</v>
      </c>
      <c r="F414" s="144">
        <v>2.5</v>
      </c>
      <c r="G414" s="144">
        <v>2</v>
      </c>
      <c r="H414" s="263">
        <v>0.85</v>
      </c>
      <c r="I414" s="144">
        <f>H414*G414*F414*D414</f>
        <v>17</v>
      </c>
      <c r="J414" s="219"/>
      <c r="K414" s="308"/>
    </row>
    <row r="415" spans="1:11" ht="24.75" customHeight="1">
      <c r="A415" s="130">
        <f>IF(B415=0,0,COUNTIF(J$67:J415,"&gt;0")+1)</f>
        <v>0</v>
      </c>
      <c r="B415" s="259"/>
      <c r="C415" s="138"/>
      <c r="D415" s="233"/>
      <c r="E415" s="217"/>
      <c r="F415" s="251"/>
      <c r="G415" s="251"/>
      <c r="H415" s="251"/>
      <c r="I415" s="252"/>
      <c r="J415" s="219">
        <f>I414</f>
        <v>17</v>
      </c>
      <c r="K415" s="306"/>
    </row>
    <row r="416" spans="1:11" ht="34.5" customHeight="1">
      <c r="A416" s="130" t="s">
        <v>334</v>
      </c>
      <c r="B416" s="259" t="s">
        <v>229</v>
      </c>
      <c r="C416" s="156" t="s">
        <v>230</v>
      </c>
      <c r="D416" s="260"/>
      <c r="E416" s="132"/>
      <c r="F416" s="261"/>
      <c r="G416" s="261"/>
      <c r="H416" s="260"/>
      <c r="I416" s="260"/>
      <c r="J416" s="151"/>
      <c r="K416" s="307"/>
    </row>
    <row r="417" spans="1:11" ht="36.75" customHeight="1">
      <c r="A417" s="130">
        <f>IF(B417=0,0,COUNTIF(J$67:J417,"&gt;0")+1)</f>
        <v>0</v>
      </c>
      <c r="B417" s="259"/>
      <c r="C417" s="138"/>
      <c r="D417" s="262" t="s">
        <v>167</v>
      </c>
      <c r="E417" s="143" t="s">
        <v>8</v>
      </c>
      <c r="F417" s="144">
        <f>F285</f>
        <v>57115.1</v>
      </c>
      <c r="G417" s="330" t="s">
        <v>462</v>
      </c>
      <c r="H417" s="251"/>
      <c r="I417" s="144">
        <f>F417</f>
        <v>57115.1</v>
      </c>
      <c r="J417" s="219"/>
      <c r="K417" s="305" t="s">
        <v>382</v>
      </c>
    </row>
    <row r="418" spans="1:11" ht="24.75" customHeight="1">
      <c r="A418" s="130">
        <f>IF(B418=0,0,COUNTIF(J$67:J418,"&gt;0")+1)</f>
        <v>0</v>
      </c>
      <c r="B418" s="259"/>
      <c r="C418" s="138"/>
      <c r="D418" s="233"/>
      <c r="E418" s="217"/>
      <c r="F418" s="144"/>
      <c r="G418" s="251"/>
      <c r="H418" s="251"/>
      <c r="I418" s="252"/>
      <c r="J418" s="219">
        <f>I417</f>
        <v>57115.1</v>
      </c>
      <c r="K418" s="306"/>
    </row>
    <row r="419" spans="1:11" ht="34.5" customHeight="1">
      <c r="A419" s="130" t="s">
        <v>335</v>
      </c>
      <c r="B419" s="259" t="s">
        <v>231</v>
      </c>
      <c r="C419" s="156" t="s">
        <v>232</v>
      </c>
      <c r="D419" s="260"/>
      <c r="E419" s="132"/>
      <c r="F419" s="144"/>
      <c r="G419" s="261"/>
      <c r="H419" s="260"/>
      <c r="I419" s="260"/>
      <c r="J419" s="151"/>
      <c r="K419" s="307"/>
    </row>
    <row r="420" spans="1:11" ht="37.5" customHeight="1">
      <c r="A420" s="130">
        <f>IF(B420=0,0,COUNTIF(J$67:J420,"&gt;0")+1)</f>
        <v>0</v>
      </c>
      <c r="B420" s="259"/>
      <c r="C420" s="138"/>
      <c r="D420" s="262">
        <v>1</v>
      </c>
      <c r="E420" s="143" t="s">
        <v>8</v>
      </c>
      <c r="F420" s="144">
        <f>F417</f>
        <v>57115.1</v>
      </c>
      <c r="G420" s="330" t="s">
        <v>462</v>
      </c>
      <c r="H420" s="251"/>
      <c r="I420" s="144">
        <f>F420</f>
        <v>57115.1</v>
      </c>
      <c r="J420" s="219"/>
      <c r="K420" s="305" t="s">
        <v>382</v>
      </c>
    </row>
    <row r="421" spans="1:11" ht="24.75" customHeight="1">
      <c r="A421" s="130">
        <f>IF(B421=0,0,COUNTIF(J$67:J421,"&gt;0")+1)</f>
        <v>0</v>
      </c>
      <c r="B421" s="259"/>
      <c r="C421" s="138"/>
      <c r="D421" s="233"/>
      <c r="E421" s="217"/>
      <c r="F421" s="251"/>
      <c r="G421" s="251"/>
      <c r="H421" s="251"/>
      <c r="I421" s="252"/>
      <c r="J421" s="219">
        <f>I420</f>
        <v>57115.1</v>
      </c>
      <c r="K421" s="306"/>
    </row>
    <row r="422" spans="1:11" ht="34.5" customHeight="1">
      <c r="A422" s="130" t="s">
        <v>336</v>
      </c>
      <c r="B422" s="130" t="s">
        <v>18</v>
      </c>
      <c r="C422" s="156" t="s">
        <v>40</v>
      </c>
      <c r="D422" s="233"/>
      <c r="E422" s="233"/>
      <c r="F422" s="147"/>
      <c r="G422" s="233"/>
      <c r="H422" s="147"/>
      <c r="I422" s="261"/>
      <c r="J422" s="151"/>
      <c r="K422" s="304"/>
    </row>
    <row r="423" spans="1:11" ht="24.75" customHeight="1">
      <c r="A423" s="130"/>
      <c r="B423" s="130"/>
      <c r="C423" s="253" t="s">
        <v>53</v>
      </c>
      <c r="D423" s="144">
        <v>1.06</v>
      </c>
      <c r="E423" s="233" t="s">
        <v>37</v>
      </c>
      <c r="F423" s="147"/>
      <c r="G423" s="276">
        <f>J377/1000</f>
        <v>627.4747199999999</v>
      </c>
      <c r="H423" s="258" t="s">
        <v>59</v>
      </c>
      <c r="I423" s="144">
        <f aca="true" t="shared" si="16" ref="I423:I428">ROUND(PRODUCT(D423:H423),2)</f>
        <v>665.12</v>
      </c>
      <c r="J423" s="151"/>
      <c r="K423" s="312" t="s">
        <v>67</v>
      </c>
    </row>
    <row r="424" spans="1:11" ht="24.75" customHeight="1">
      <c r="A424" s="130"/>
      <c r="B424" s="130"/>
      <c r="C424" s="253" t="s">
        <v>254</v>
      </c>
      <c r="D424" s="144">
        <v>1.05</v>
      </c>
      <c r="E424" s="233" t="s">
        <v>37</v>
      </c>
      <c r="F424" s="147"/>
      <c r="G424" s="276">
        <f>(J265+J273+J283)/1000</f>
        <v>26.4656</v>
      </c>
      <c r="H424" s="258" t="s">
        <v>59</v>
      </c>
      <c r="I424" s="144">
        <f t="shared" si="16"/>
        <v>27.79</v>
      </c>
      <c r="J424" s="151"/>
      <c r="K424" s="312" t="s">
        <v>129</v>
      </c>
    </row>
    <row r="425" spans="1:11" ht="24.75" customHeight="1">
      <c r="A425" s="130"/>
      <c r="B425" s="130"/>
      <c r="C425" s="253" t="s">
        <v>255</v>
      </c>
      <c r="D425" s="144">
        <v>45</v>
      </c>
      <c r="E425" s="257" t="s">
        <v>38</v>
      </c>
      <c r="F425" s="147"/>
      <c r="G425" s="276">
        <f>I285/1000</f>
        <v>57.1151</v>
      </c>
      <c r="H425" s="258" t="s">
        <v>59</v>
      </c>
      <c r="I425" s="144">
        <f t="shared" si="16"/>
        <v>2570.18</v>
      </c>
      <c r="J425" s="151"/>
      <c r="K425" s="312" t="s">
        <v>257</v>
      </c>
    </row>
    <row r="426" spans="1:11" ht="24.75" customHeight="1">
      <c r="A426" s="130"/>
      <c r="B426" s="130"/>
      <c r="C426" s="253" t="s">
        <v>256</v>
      </c>
      <c r="D426" s="144">
        <v>45</v>
      </c>
      <c r="E426" s="257" t="s">
        <v>38</v>
      </c>
      <c r="F426" s="147"/>
      <c r="G426" s="276">
        <f>J292/1000</f>
        <v>0.18463200000000002</v>
      </c>
      <c r="H426" s="258" t="s">
        <v>59</v>
      </c>
      <c r="I426" s="144">
        <f t="shared" si="16"/>
        <v>8.31</v>
      </c>
      <c r="J426" s="151"/>
      <c r="K426" s="312" t="s">
        <v>257</v>
      </c>
    </row>
    <row r="427" spans="1:11" ht="24.75" customHeight="1">
      <c r="A427" s="130"/>
      <c r="B427" s="130"/>
      <c r="C427" s="253" t="s">
        <v>30</v>
      </c>
      <c r="D427" s="152">
        <v>45</v>
      </c>
      <c r="E427" s="257" t="s">
        <v>38</v>
      </c>
      <c r="F427" s="147">
        <f>I423</f>
        <v>665.12</v>
      </c>
      <c r="G427" s="233"/>
      <c r="H427" s="147"/>
      <c r="I427" s="144">
        <f t="shared" si="16"/>
        <v>29930.4</v>
      </c>
      <c r="J427" s="151"/>
      <c r="K427" s="312"/>
    </row>
    <row r="428" spans="1:11" ht="24.75" customHeight="1">
      <c r="A428" s="130"/>
      <c r="B428" s="130"/>
      <c r="C428" s="253" t="s">
        <v>128</v>
      </c>
      <c r="D428" s="152">
        <v>45</v>
      </c>
      <c r="E428" s="257" t="s">
        <v>38</v>
      </c>
      <c r="F428" s="147">
        <f>I424</f>
        <v>27.79</v>
      </c>
      <c r="G428" s="233"/>
      <c r="H428" s="147"/>
      <c r="I428" s="144">
        <f t="shared" si="16"/>
        <v>1250.55</v>
      </c>
      <c r="J428" s="151"/>
      <c r="K428" s="312"/>
    </row>
    <row r="429" spans="1:11" ht="24.75" customHeight="1">
      <c r="A429" s="130">
        <f>IF(B429=0,0,COUNTIF(J$67:J429,"&gt;0")+1)</f>
        <v>0</v>
      </c>
      <c r="B429" s="130"/>
      <c r="C429" s="253"/>
      <c r="D429" s="233"/>
      <c r="E429" s="233"/>
      <c r="F429" s="147"/>
      <c r="G429" s="233"/>
      <c r="H429" s="147"/>
      <c r="I429" s="133"/>
      <c r="J429" s="137">
        <f>SUM(I425:I428)</f>
        <v>33759.44</v>
      </c>
      <c r="K429" s="313"/>
    </row>
    <row r="430" spans="1:11" ht="34.5" customHeight="1">
      <c r="A430" s="130" t="s">
        <v>337</v>
      </c>
      <c r="B430" s="130" t="s">
        <v>19</v>
      </c>
      <c r="C430" s="156" t="s">
        <v>41</v>
      </c>
      <c r="D430" s="233"/>
      <c r="E430" s="233"/>
      <c r="F430" s="147"/>
      <c r="G430" s="233"/>
      <c r="H430" s="147"/>
      <c r="I430" s="261"/>
      <c r="J430" s="151"/>
      <c r="K430" s="313"/>
    </row>
    <row r="431" spans="1:11" ht="24.75" customHeight="1">
      <c r="A431" s="130"/>
      <c r="B431" s="130"/>
      <c r="C431" s="253" t="s">
        <v>255</v>
      </c>
      <c r="D431" s="152">
        <v>75</v>
      </c>
      <c r="E431" s="257" t="s">
        <v>38</v>
      </c>
      <c r="F431" s="147"/>
      <c r="G431" s="276">
        <f>G425</f>
        <v>57.1151</v>
      </c>
      <c r="H431" s="258" t="s">
        <v>59</v>
      </c>
      <c r="I431" s="144">
        <f>ROUND(PRODUCT(D431:H431),2)</f>
        <v>4283.63</v>
      </c>
      <c r="J431" s="151"/>
      <c r="K431" s="312" t="s">
        <v>257</v>
      </c>
    </row>
    <row r="432" spans="1:11" ht="24.75" customHeight="1">
      <c r="A432" s="130"/>
      <c r="B432" s="130"/>
      <c r="C432" s="253" t="s">
        <v>256</v>
      </c>
      <c r="D432" s="152">
        <v>75</v>
      </c>
      <c r="E432" s="257" t="s">
        <v>38</v>
      </c>
      <c r="F432" s="147"/>
      <c r="G432" s="276">
        <f>G426</f>
        <v>0.18463200000000002</v>
      </c>
      <c r="H432" s="258" t="s">
        <v>59</v>
      </c>
      <c r="I432" s="144">
        <f>ROUND(PRODUCT(D432:H432),2)</f>
        <v>13.85</v>
      </c>
      <c r="J432" s="151"/>
      <c r="K432" s="312" t="s">
        <v>257</v>
      </c>
    </row>
    <row r="433" spans="1:11" ht="24.75" customHeight="1">
      <c r="A433" s="130">
        <f>IF(B433=0,0,COUNTIF(J$67:J433,"&gt;0")+1)</f>
        <v>0</v>
      </c>
      <c r="B433" s="130"/>
      <c r="C433" s="253" t="s">
        <v>30</v>
      </c>
      <c r="D433" s="152">
        <v>75</v>
      </c>
      <c r="E433" s="257" t="s">
        <v>38</v>
      </c>
      <c r="F433" s="147">
        <f>I423</f>
        <v>665.12</v>
      </c>
      <c r="G433" s="233"/>
      <c r="H433" s="147"/>
      <c r="I433" s="144">
        <f>ROUND(PRODUCT(D433:H433),2)</f>
        <v>49884</v>
      </c>
      <c r="J433" s="151"/>
      <c r="K433" s="312" t="s">
        <v>67</v>
      </c>
    </row>
    <row r="434" spans="1:11" ht="24.75" customHeight="1">
      <c r="A434" s="130"/>
      <c r="B434" s="130"/>
      <c r="C434" s="253" t="s">
        <v>128</v>
      </c>
      <c r="D434" s="152">
        <v>75</v>
      </c>
      <c r="E434" s="257" t="s">
        <v>38</v>
      </c>
      <c r="F434" s="147">
        <f>I424</f>
        <v>27.79</v>
      </c>
      <c r="G434" s="233"/>
      <c r="H434" s="147"/>
      <c r="I434" s="144">
        <f>ROUND(PRODUCT(D434:H434),2)</f>
        <v>2084.25</v>
      </c>
      <c r="J434" s="151"/>
      <c r="K434" s="312" t="s">
        <v>129</v>
      </c>
    </row>
    <row r="435" spans="1:11" ht="24.75" customHeight="1">
      <c r="A435" s="130">
        <f>IF(B435=0,0,COUNTIF(J$67:J435,"&gt;0")+1)</f>
        <v>0</v>
      </c>
      <c r="B435" s="130"/>
      <c r="C435" s="253"/>
      <c r="D435" s="233"/>
      <c r="E435" s="233"/>
      <c r="F435" s="147"/>
      <c r="G435" s="233"/>
      <c r="H435" s="147"/>
      <c r="I435" s="133"/>
      <c r="J435" s="137">
        <f>SUM(I431:I434)</f>
        <v>56265.73</v>
      </c>
      <c r="K435" s="313"/>
    </row>
    <row r="436" spans="1:11" ht="34.5" customHeight="1">
      <c r="A436" s="130" t="s">
        <v>543</v>
      </c>
      <c r="B436" s="130" t="s">
        <v>20</v>
      </c>
      <c r="C436" s="156" t="s">
        <v>39</v>
      </c>
      <c r="D436" s="233"/>
      <c r="E436" s="233"/>
      <c r="F436" s="147"/>
      <c r="G436" s="233"/>
      <c r="H436" s="147"/>
      <c r="I436" s="261"/>
      <c r="J436" s="151"/>
      <c r="K436" s="313"/>
    </row>
    <row r="437" spans="1:11" ht="24.75" customHeight="1">
      <c r="A437" s="130"/>
      <c r="B437" s="130"/>
      <c r="C437" s="253" t="s">
        <v>255</v>
      </c>
      <c r="D437" s="152">
        <v>150</v>
      </c>
      <c r="E437" s="257" t="s">
        <v>38</v>
      </c>
      <c r="F437" s="147"/>
      <c r="G437" s="276">
        <f>G431</f>
        <v>57.1151</v>
      </c>
      <c r="H437" s="258" t="s">
        <v>59</v>
      </c>
      <c r="I437" s="144">
        <f>ROUND(PRODUCT(D437:H437),2)</f>
        <v>8567.27</v>
      </c>
      <c r="J437" s="151"/>
      <c r="K437" s="312" t="s">
        <v>257</v>
      </c>
    </row>
    <row r="438" spans="1:11" ht="24.75" customHeight="1">
      <c r="A438" s="130"/>
      <c r="B438" s="130"/>
      <c r="C438" s="253" t="s">
        <v>256</v>
      </c>
      <c r="D438" s="152">
        <v>150</v>
      </c>
      <c r="E438" s="257" t="s">
        <v>38</v>
      </c>
      <c r="F438" s="147"/>
      <c r="G438" s="276">
        <f>G432</f>
        <v>0.18463200000000002</v>
      </c>
      <c r="H438" s="258" t="s">
        <v>59</v>
      </c>
      <c r="I438" s="144">
        <f>ROUND(PRODUCT(D438:H438),2)</f>
        <v>27.69</v>
      </c>
      <c r="J438" s="151"/>
      <c r="K438" s="312" t="s">
        <v>257</v>
      </c>
    </row>
    <row r="439" spans="1:11" ht="24.75" customHeight="1">
      <c r="A439" s="130">
        <f>IF(B439=0,0,COUNTIF(J$67:J439,"&gt;0")+1)</f>
        <v>0</v>
      </c>
      <c r="B439" s="130"/>
      <c r="C439" s="253" t="s">
        <v>30</v>
      </c>
      <c r="D439" s="152">
        <v>50</v>
      </c>
      <c r="E439" s="257" t="s">
        <v>38</v>
      </c>
      <c r="F439" s="147">
        <f>I423</f>
        <v>665.12</v>
      </c>
      <c r="G439" s="233"/>
      <c r="H439" s="147"/>
      <c r="I439" s="144">
        <f>ROUND(PRODUCT(D439:H439),2)</f>
        <v>33256</v>
      </c>
      <c r="J439" s="151"/>
      <c r="K439" s="312" t="s">
        <v>67</v>
      </c>
    </row>
    <row r="440" spans="1:11" ht="24.75" customHeight="1">
      <c r="A440" s="130"/>
      <c r="B440" s="130"/>
      <c r="C440" s="253" t="s">
        <v>128</v>
      </c>
      <c r="D440" s="152">
        <v>150</v>
      </c>
      <c r="E440" s="257" t="s">
        <v>38</v>
      </c>
      <c r="F440" s="147">
        <f>I424</f>
        <v>27.79</v>
      </c>
      <c r="G440" s="233"/>
      <c r="H440" s="147"/>
      <c r="I440" s="144">
        <f>ROUND(PRODUCT(D440:H440),2)</f>
        <v>4168.5</v>
      </c>
      <c r="J440" s="151"/>
      <c r="K440" s="312" t="s">
        <v>129</v>
      </c>
    </row>
    <row r="441" spans="1:11" ht="24.75" customHeight="1">
      <c r="A441" s="130">
        <f>IF(B441=0,0,COUNTIF(J$67:J441,"&gt;0")+1)</f>
        <v>0</v>
      </c>
      <c r="B441" s="130"/>
      <c r="C441" s="253"/>
      <c r="D441" s="233"/>
      <c r="E441" s="233"/>
      <c r="F441" s="147"/>
      <c r="G441" s="233"/>
      <c r="H441" s="147"/>
      <c r="I441" s="133"/>
      <c r="J441" s="137">
        <f>SUM(I437:I440)</f>
        <v>46019.46</v>
      </c>
      <c r="K441" s="313"/>
    </row>
    <row r="442" spans="1:11" ht="34.5" customHeight="1">
      <c r="A442" s="130" t="s">
        <v>544</v>
      </c>
      <c r="B442" s="130" t="s">
        <v>130</v>
      </c>
      <c r="C442" s="156" t="s">
        <v>131</v>
      </c>
      <c r="D442" s="233"/>
      <c r="E442" s="233"/>
      <c r="F442" s="147"/>
      <c r="G442" s="233"/>
      <c r="H442" s="147"/>
      <c r="I442" s="261"/>
      <c r="J442" s="151"/>
      <c r="K442" s="313"/>
    </row>
    <row r="443" spans="1:11" ht="24.75" customHeight="1">
      <c r="A443" s="130"/>
      <c r="B443" s="130"/>
      <c r="C443" s="253" t="s">
        <v>255</v>
      </c>
      <c r="D443" s="152">
        <v>150</v>
      </c>
      <c r="E443" s="257" t="s">
        <v>38</v>
      </c>
      <c r="F443" s="147"/>
      <c r="G443" s="276">
        <f>G437</f>
        <v>57.1151</v>
      </c>
      <c r="H443" s="258" t="s">
        <v>59</v>
      </c>
      <c r="I443" s="144">
        <f>ROUND(PRODUCT(D443:H443),2)</f>
        <v>8567.27</v>
      </c>
      <c r="J443" s="151"/>
      <c r="K443" s="312" t="s">
        <v>257</v>
      </c>
    </row>
    <row r="444" spans="1:11" ht="24.75" customHeight="1">
      <c r="A444" s="130"/>
      <c r="B444" s="130"/>
      <c r="C444" s="253" t="s">
        <v>256</v>
      </c>
      <c r="D444" s="152">
        <v>150</v>
      </c>
      <c r="E444" s="257" t="s">
        <v>38</v>
      </c>
      <c r="F444" s="147"/>
      <c r="G444" s="276">
        <f>G438</f>
        <v>0.18463200000000002</v>
      </c>
      <c r="H444" s="258" t="s">
        <v>59</v>
      </c>
      <c r="I444" s="144">
        <f>ROUND(PRODUCT(D444:H444),2)</f>
        <v>27.69</v>
      </c>
      <c r="J444" s="151"/>
      <c r="K444" s="312" t="s">
        <v>257</v>
      </c>
    </row>
    <row r="445" spans="1:11" ht="24.75" customHeight="1">
      <c r="A445" s="130"/>
      <c r="B445" s="130"/>
      <c r="C445" s="253" t="s">
        <v>128</v>
      </c>
      <c r="D445" s="152">
        <v>90</v>
      </c>
      <c r="E445" s="257" t="s">
        <v>38</v>
      </c>
      <c r="F445" s="147">
        <f>F440</f>
        <v>27.79</v>
      </c>
      <c r="G445" s="233"/>
      <c r="H445" s="147"/>
      <c r="I445" s="144">
        <f>ROUND(PRODUCT(D445:H445),2)</f>
        <v>2501.1</v>
      </c>
      <c r="J445" s="151"/>
      <c r="K445" s="312" t="s">
        <v>129</v>
      </c>
    </row>
    <row r="446" spans="1:11" ht="24.75" customHeight="1">
      <c r="A446" s="130">
        <f>IF(B446=0,0,COUNTIF(J$67:J446,"&gt;0")+1)</f>
        <v>0</v>
      </c>
      <c r="B446" s="130"/>
      <c r="C446" s="253"/>
      <c r="D446" s="233"/>
      <c r="E446" s="233"/>
      <c r="F446" s="147"/>
      <c r="G446" s="233"/>
      <c r="H446" s="147"/>
      <c r="I446" s="133"/>
      <c r="J446" s="137">
        <f>SUM(I443:I445)</f>
        <v>11096.060000000001</v>
      </c>
      <c r="K446" s="313"/>
    </row>
    <row r="447" spans="1:11" ht="34.5" customHeight="1">
      <c r="A447" s="130" t="s">
        <v>587</v>
      </c>
      <c r="B447" s="130" t="s">
        <v>258</v>
      </c>
      <c r="C447" s="156" t="s">
        <v>259</v>
      </c>
      <c r="D447" s="233"/>
      <c r="E447" s="233"/>
      <c r="F447" s="147"/>
      <c r="G447" s="233"/>
      <c r="H447" s="147"/>
      <c r="I447" s="261"/>
      <c r="J447" s="151"/>
      <c r="K447" s="313"/>
    </row>
    <row r="448" spans="1:11" ht="24.75" customHeight="1">
      <c r="A448" s="130"/>
      <c r="B448" s="130"/>
      <c r="C448" s="253" t="s">
        <v>255</v>
      </c>
      <c r="D448" s="152">
        <v>230</v>
      </c>
      <c r="E448" s="257" t="s">
        <v>38</v>
      </c>
      <c r="F448" s="147"/>
      <c r="G448" s="276">
        <f>G425</f>
        <v>57.1151</v>
      </c>
      <c r="H448" s="258" t="s">
        <v>59</v>
      </c>
      <c r="I448" s="144">
        <f>ROUND(PRODUCT(D448:H448),2)</f>
        <v>13136.47</v>
      </c>
      <c r="J448" s="151"/>
      <c r="K448" s="312" t="s">
        <v>257</v>
      </c>
    </row>
    <row r="449" spans="1:11" ht="24.75" customHeight="1">
      <c r="A449" s="130"/>
      <c r="B449" s="130"/>
      <c r="C449" s="253" t="s">
        <v>256</v>
      </c>
      <c r="D449" s="152">
        <v>230</v>
      </c>
      <c r="E449" s="257" t="s">
        <v>38</v>
      </c>
      <c r="F449" s="147"/>
      <c r="G449" s="276">
        <f>G426</f>
        <v>0.18463200000000002</v>
      </c>
      <c r="H449" s="258" t="s">
        <v>59</v>
      </c>
      <c r="I449" s="144">
        <f>ROUND(PRODUCT(D449:H449),2)</f>
        <v>42.47</v>
      </c>
      <c r="J449" s="151"/>
      <c r="K449" s="312" t="s">
        <v>257</v>
      </c>
    </row>
    <row r="450" spans="1:11" ht="24.75" customHeight="1">
      <c r="A450" s="130">
        <f>IF(B450=0,0,COUNTIF(J$67:J450,"&gt;0")+1)</f>
        <v>0</v>
      </c>
      <c r="B450" s="130"/>
      <c r="C450" s="253"/>
      <c r="D450" s="233"/>
      <c r="E450" s="233"/>
      <c r="F450" s="147"/>
      <c r="G450" s="233"/>
      <c r="H450" s="147"/>
      <c r="I450" s="133"/>
      <c r="J450" s="137">
        <f>SUM(I448:I449)</f>
        <v>13178.939999999999</v>
      </c>
      <c r="K450" s="313"/>
    </row>
  </sheetData>
  <sheetProtection/>
  <mergeCells count="33">
    <mergeCell ref="F162:G162"/>
    <mergeCell ref="F164:G164"/>
    <mergeCell ref="G55:H55"/>
    <mergeCell ref="G56:H56"/>
    <mergeCell ref="F156:G156"/>
    <mergeCell ref="F178:G178"/>
    <mergeCell ref="F157:G157"/>
    <mergeCell ref="F158:G158"/>
    <mergeCell ref="F161:G161"/>
    <mergeCell ref="F179:G179"/>
    <mergeCell ref="F167:G167"/>
    <mergeCell ref="F168:G168"/>
    <mergeCell ref="F169:G169"/>
    <mergeCell ref="F155:G155"/>
    <mergeCell ref="F163:G163"/>
    <mergeCell ref="F170:G170"/>
    <mergeCell ref="F176:G176"/>
    <mergeCell ref="F177:G177"/>
    <mergeCell ref="F173:G173"/>
    <mergeCell ref="I6:J6"/>
    <mergeCell ref="F6:F7"/>
    <mergeCell ref="H6:H7"/>
    <mergeCell ref="D1:H3"/>
    <mergeCell ref="G6:G7"/>
    <mergeCell ref="D5:K5"/>
    <mergeCell ref="K6:K7"/>
    <mergeCell ref="D4:H4"/>
    <mergeCell ref="A6:A7"/>
    <mergeCell ref="C6:C7"/>
    <mergeCell ref="D6:D7"/>
    <mergeCell ref="E6:E7"/>
    <mergeCell ref="G29:H29"/>
    <mergeCell ref="G28:H28"/>
  </mergeCells>
  <conditionalFormatting sqref="E439 C436 E433 C430 C422 E385 E392 C391 E143 I187:J187 C9 E265 C365 C148:C153 J188 E187:E188 C262:C265 A273 E280 C280 C367 A367 C16:I16 E425:E427 E203 A9:A28 C30 C73:C76 C203:C211 E233:E235 C233:C237 E239 E282:E283 A280:A292 E290:E292 C320:C329 A372:A386 C307 A125:A142 C181:C183 C187:C195 C219:C228 E219:E228 E240:F246 E247:E261 C239:C258 A233:A262 F249:F257 C290:C302 A294:A307 C344:C345 C347 C361:C363 A320:A365 C404:C405 E405:E407 A397:A412 E408:F411 C407:C411 C381:C385 C372:C376 A36:A66 A75:A122 A187:A204 E193:E201 C310:C318">
    <cfRule type="cellIs" priority="338" dxfId="1" operator="equal">
      <formula>0</formula>
    </cfRule>
  </conditionalFormatting>
  <conditionalFormatting sqref="C159:C160 C165">
    <cfRule type="cellIs" priority="219" dxfId="1" operator="equal">
      <formula>0</formula>
    </cfRule>
  </conditionalFormatting>
  <conditionalFormatting sqref="C154">
    <cfRule type="cellIs" priority="218" dxfId="1" operator="equal">
      <formula>0</formula>
    </cfRule>
  </conditionalFormatting>
  <conditionalFormatting sqref="C171">
    <cfRule type="cellIs" priority="215" dxfId="1" operator="equal">
      <formula>0</formula>
    </cfRule>
  </conditionalFormatting>
  <conditionalFormatting sqref="C166">
    <cfRule type="cellIs" priority="216" dxfId="1" operator="equal">
      <formula>0</formula>
    </cfRule>
  </conditionalFormatting>
  <conditionalFormatting sqref="C175">
    <cfRule type="cellIs" priority="212" dxfId="1" operator="equal">
      <formula>0</formula>
    </cfRule>
  </conditionalFormatting>
  <conditionalFormatting sqref="C349:C350">
    <cfRule type="cellIs" priority="206" dxfId="1" operator="equal">
      <formula>0</formula>
    </cfRule>
  </conditionalFormatting>
  <conditionalFormatting sqref="C259">
    <cfRule type="cellIs" priority="210" dxfId="1" operator="equal">
      <formula>0</formula>
    </cfRule>
  </conditionalFormatting>
  <conditionalFormatting sqref="C180">
    <cfRule type="cellIs" priority="213" dxfId="1" operator="equal">
      <formula>0</formula>
    </cfRule>
  </conditionalFormatting>
  <conditionalFormatting sqref="E266 C266 C273:C274 E273:E274">
    <cfRule type="cellIs" priority="211" dxfId="1" operator="equal">
      <formula>0</formula>
    </cfRule>
  </conditionalFormatting>
  <conditionalFormatting sqref="C394">
    <cfRule type="cellIs" priority="204" dxfId="1" operator="equal">
      <formula>0</formula>
    </cfRule>
  </conditionalFormatting>
  <conditionalFormatting sqref="E395">
    <cfRule type="cellIs" priority="203" dxfId="1" operator="equal">
      <formula>0</formula>
    </cfRule>
  </conditionalFormatting>
  <conditionalFormatting sqref="E440">
    <cfRule type="cellIs" priority="196" dxfId="1" operator="equal">
      <formula>0</formula>
    </cfRule>
  </conditionalFormatting>
  <conditionalFormatting sqref="E428">
    <cfRule type="cellIs" priority="199" dxfId="1" operator="equal">
      <formula>0</formula>
    </cfRule>
  </conditionalFormatting>
  <conditionalFormatting sqref="E434">
    <cfRule type="cellIs" priority="198" dxfId="1" operator="equal">
      <formula>0</formula>
    </cfRule>
  </conditionalFormatting>
  <conditionalFormatting sqref="E445">
    <cfRule type="cellIs" priority="194" dxfId="1" operator="equal">
      <formula>0</formula>
    </cfRule>
  </conditionalFormatting>
  <conditionalFormatting sqref="C442">
    <cfRule type="cellIs" priority="195" dxfId="1" operator="equal">
      <formula>0</formula>
    </cfRule>
  </conditionalFormatting>
  <conditionalFormatting sqref="C160">
    <cfRule type="cellIs" priority="183" dxfId="1" operator="equal">
      <formula>0</formula>
    </cfRule>
  </conditionalFormatting>
  <conditionalFormatting sqref="C160">
    <cfRule type="cellIs" priority="182" dxfId="1" operator="equal">
      <formula>0</formula>
    </cfRule>
  </conditionalFormatting>
  <conditionalFormatting sqref="C160">
    <cfRule type="cellIs" priority="181" dxfId="1" operator="equal">
      <formula>0</formula>
    </cfRule>
  </conditionalFormatting>
  <conditionalFormatting sqref="C274">
    <cfRule type="cellIs" priority="180" dxfId="1" operator="equal">
      <formula>0</formula>
    </cfRule>
  </conditionalFormatting>
  <conditionalFormatting sqref="C284:C286 E284:E286">
    <cfRule type="cellIs" priority="176" dxfId="1" operator="equal">
      <formula>0</formula>
    </cfRule>
  </conditionalFormatting>
  <conditionalFormatting sqref="C284">
    <cfRule type="cellIs" priority="175" dxfId="1" operator="equal">
      <formula>0</formula>
    </cfRule>
  </conditionalFormatting>
  <conditionalFormatting sqref="E285">
    <cfRule type="cellIs" priority="174" dxfId="1" operator="equal">
      <formula>0</formula>
    </cfRule>
  </conditionalFormatting>
  <conditionalFormatting sqref="C287:C289 E287:E289">
    <cfRule type="cellIs" priority="173" dxfId="1" operator="equal">
      <formula>0</formula>
    </cfRule>
  </conditionalFormatting>
  <conditionalFormatting sqref="C287">
    <cfRule type="cellIs" priority="172" dxfId="1" operator="equal">
      <formula>0</formula>
    </cfRule>
  </conditionalFormatting>
  <conditionalFormatting sqref="E288">
    <cfRule type="cellIs" priority="171" dxfId="1" operator="equal">
      <formula>0</formula>
    </cfRule>
  </conditionalFormatting>
  <conditionalFormatting sqref="C351:C352">
    <cfRule type="cellIs" priority="170" dxfId="1" operator="equal">
      <formula>0</formula>
    </cfRule>
  </conditionalFormatting>
  <conditionalFormatting sqref="J14:J15 C14:C15">
    <cfRule type="cellIs" priority="162" dxfId="1" operator="equal">
      <formula>0</formula>
    </cfRule>
  </conditionalFormatting>
  <conditionalFormatting sqref="A144 A165:A166 A180 A264:A266 A392:A396 A428:A430 A441:A442 A171 A175 A422:A426 A148:A160 A433:A436 A439 A445:A446 A73:A74">
    <cfRule type="cellIs" priority="161" dxfId="1" operator="equal">
      <formula>0</formula>
    </cfRule>
  </conditionalFormatting>
  <conditionalFormatting sqref="C155:C158">
    <cfRule type="cellIs" priority="158" dxfId="1" operator="equal">
      <formula>0</formula>
    </cfRule>
  </conditionalFormatting>
  <conditionalFormatting sqref="A161:A164">
    <cfRule type="cellIs" priority="157" dxfId="1" operator="equal">
      <formula>0</formula>
    </cfRule>
  </conditionalFormatting>
  <conditionalFormatting sqref="C161:C164">
    <cfRule type="cellIs" priority="156" dxfId="1" operator="equal">
      <formula>0</formula>
    </cfRule>
  </conditionalFormatting>
  <conditionalFormatting sqref="A167:A170">
    <cfRule type="cellIs" priority="155" dxfId="1" operator="equal">
      <formula>0</formula>
    </cfRule>
  </conditionalFormatting>
  <conditionalFormatting sqref="C167:C170">
    <cfRule type="cellIs" priority="154" dxfId="1" operator="equal">
      <formula>0</formula>
    </cfRule>
  </conditionalFormatting>
  <conditionalFormatting sqref="C172:C173">
    <cfRule type="cellIs" priority="152" dxfId="1" operator="equal">
      <formula>0</formula>
    </cfRule>
  </conditionalFormatting>
  <conditionalFormatting sqref="C174">
    <cfRule type="cellIs" priority="153" dxfId="1" operator="equal">
      <formula>0</formula>
    </cfRule>
  </conditionalFormatting>
  <conditionalFormatting sqref="A174 A172">
    <cfRule type="cellIs" priority="151" dxfId="1" operator="equal">
      <formula>0</formula>
    </cfRule>
  </conditionalFormatting>
  <conditionalFormatting sqref="C176:C179">
    <cfRule type="cellIs" priority="149" dxfId="1" operator="equal">
      <formula>0</formula>
    </cfRule>
  </conditionalFormatting>
  <conditionalFormatting sqref="C77:C78">
    <cfRule type="cellIs" priority="148" dxfId="1" operator="equal">
      <formula>0</formula>
    </cfRule>
  </conditionalFormatting>
  <conditionalFormatting sqref="A176:A179">
    <cfRule type="cellIs" priority="150" dxfId="1" operator="equal">
      <formula>0</formula>
    </cfRule>
  </conditionalFormatting>
  <conditionalFormatting sqref="E269:E271">
    <cfRule type="cellIs" priority="137" dxfId="1" operator="equal">
      <formula>0</formula>
    </cfRule>
  </conditionalFormatting>
  <conditionalFormatting sqref="E189:E191">
    <cfRule type="cellIs" priority="145" dxfId="1" operator="equal">
      <formula>0</formula>
    </cfRule>
  </conditionalFormatting>
  <conditionalFormatting sqref="E192">
    <cfRule type="cellIs" priority="142" dxfId="1" operator="equal">
      <formula>0</formula>
    </cfRule>
  </conditionalFormatting>
  <conditionalFormatting sqref="E262:E264">
    <cfRule type="cellIs" priority="140" dxfId="1" operator="equal">
      <formula>0</formula>
    </cfRule>
  </conditionalFormatting>
  <conditionalFormatting sqref="E267:E268 C267:C272">
    <cfRule type="cellIs" priority="139" dxfId="1" operator="equal">
      <formula>0</formula>
    </cfRule>
  </conditionalFormatting>
  <conditionalFormatting sqref="E277:E278">
    <cfRule type="cellIs" priority="135" dxfId="1" operator="equal">
      <formula>0</formula>
    </cfRule>
  </conditionalFormatting>
  <conditionalFormatting sqref="A267:A269 A271:A272">
    <cfRule type="cellIs" priority="138" dxfId="1" operator="equal">
      <formula>0</formula>
    </cfRule>
  </conditionalFormatting>
  <conditionalFormatting sqref="E275:E276 C277:C278">
    <cfRule type="cellIs" priority="136" dxfId="1" operator="equal">
      <formula>0</formula>
    </cfRule>
  </conditionalFormatting>
  <conditionalFormatting sqref="C419">
    <cfRule type="cellIs" priority="130" dxfId="1" operator="equal">
      <formula>0</formula>
    </cfRule>
  </conditionalFormatting>
  <conditionalFormatting sqref="C366">
    <cfRule type="cellIs" priority="132" dxfId="1" operator="equal">
      <formula>0</formula>
    </cfRule>
  </conditionalFormatting>
  <conditionalFormatting sqref="C416">
    <cfRule type="cellIs" priority="127" dxfId="1" operator="equal">
      <formula>0</formula>
    </cfRule>
  </conditionalFormatting>
  <conditionalFormatting sqref="A419:A421">
    <cfRule type="cellIs" priority="128" dxfId="1" operator="equal">
      <formula>0</formula>
    </cfRule>
  </conditionalFormatting>
  <conditionalFormatting sqref="E417:E418">
    <cfRule type="cellIs" priority="124" dxfId="1" operator="equal">
      <formula>0</formula>
    </cfRule>
  </conditionalFormatting>
  <conditionalFormatting sqref="E420">
    <cfRule type="cellIs" priority="121" dxfId="1" operator="equal">
      <formula>0</formula>
    </cfRule>
  </conditionalFormatting>
  <conditionalFormatting sqref="A416:A418">
    <cfRule type="cellIs" priority="125" dxfId="1" operator="equal">
      <formula>0</formula>
    </cfRule>
  </conditionalFormatting>
  <conditionalFormatting sqref="E420:E421">
    <cfRule type="cellIs" priority="122" dxfId="1" operator="equal">
      <formula>0</formula>
    </cfRule>
  </conditionalFormatting>
  <conditionalFormatting sqref="E417">
    <cfRule type="cellIs" priority="123" dxfId="1" operator="equal">
      <formula>0</formula>
    </cfRule>
  </conditionalFormatting>
  <conditionalFormatting sqref="C387">
    <cfRule type="cellIs" priority="117" dxfId="1" operator="equal">
      <formula>0</formula>
    </cfRule>
  </conditionalFormatting>
  <conditionalFormatting sqref="C368:C369">
    <cfRule type="cellIs" priority="120" dxfId="1" operator="equal">
      <formula>0</formula>
    </cfRule>
  </conditionalFormatting>
  <conditionalFormatting sqref="E146 A145">
    <cfRule type="cellIs" priority="114" dxfId="1" operator="equal">
      <formula>0</formula>
    </cfRule>
  </conditionalFormatting>
  <conditionalFormatting sqref="A368:A371">
    <cfRule type="cellIs" priority="118" dxfId="1" operator="equal">
      <formula>0</formula>
    </cfRule>
  </conditionalFormatting>
  <conditionalFormatting sqref="C319">
    <cfRule type="cellIs" priority="112" dxfId="1" operator="equal">
      <formula>0</formula>
    </cfRule>
  </conditionalFormatting>
  <conditionalFormatting sqref="A387:A390">
    <cfRule type="cellIs" priority="115" dxfId="1" operator="equal">
      <formula>0</formula>
    </cfRule>
  </conditionalFormatting>
  <conditionalFormatting sqref="A147">
    <cfRule type="cellIs" priority="113" dxfId="1" operator="equal">
      <formula>0</formula>
    </cfRule>
  </conditionalFormatting>
  <conditionalFormatting sqref="A319">
    <cfRule type="cellIs" priority="111" dxfId="1" operator="equal">
      <formula>0</formula>
    </cfRule>
  </conditionalFormatting>
  <conditionalFormatting sqref="C308">
    <cfRule type="cellIs" priority="110" dxfId="1" operator="equal">
      <formula>0</formula>
    </cfRule>
  </conditionalFormatting>
  <conditionalFormatting sqref="C184:C186">
    <cfRule type="cellIs" priority="109" dxfId="1" operator="equal">
      <formula>0</formula>
    </cfRule>
  </conditionalFormatting>
  <conditionalFormatting sqref="A184:A186 A181">
    <cfRule type="cellIs" priority="107" dxfId="1" operator="equal">
      <formula>0</formula>
    </cfRule>
  </conditionalFormatting>
  <conditionalFormatting sqref="C397">
    <cfRule type="cellIs" priority="106" dxfId="1" operator="equal">
      <formula>0</formula>
    </cfRule>
  </conditionalFormatting>
  <conditionalFormatting sqref="E412">
    <cfRule type="cellIs" priority="104" dxfId="1" operator="equal">
      <formula>0</formula>
    </cfRule>
  </conditionalFormatting>
  <conditionalFormatting sqref="C281">
    <cfRule type="cellIs" priority="102" dxfId="1" operator="equal">
      <formula>0</formula>
    </cfRule>
  </conditionalFormatting>
  <conditionalFormatting sqref="C290">
    <cfRule type="cellIs" priority="96" dxfId="1" operator="equal">
      <formula>0</formula>
    </cfRule>
  </conditionalFormatting>
  <conditionalFormatting sqref="C18:C25">
    <cfRule type="cellIs" priority="93" dxfId="1" operator="equal">
      <formula>0</formula>
    </cfRule>
  </conditionalFormatting>
  <conditionalFormatting sqref="B18:B25">
    <cfRule type="cellIs" priority="92" dxfId="1" operator="equal">
      <formula>0</formula>
    </cfRule>
  </conditionalFormatting>
  <conditionalFormatting sqref="C413">
    <cfRule type="cellIs" priority="91" dxfId="1" operator="equal">
      <formula>0</formula>
    </cfRule>
  </conditionalFormatting>
  <conditionalFormatting sqref="E414:E415">
    <cfRule type="cellIs" priority="89" dxfId="1" operator="equal">
      <formula>0</formula>
    </cfRule>
  </conditionalFormatting>
  <conditionalFormatting sqref="A413:A415">
    <cfRule type="cellIs" priority="90" dxfId="1" operator="equal">
      <formula>0</formula>
    </cfRule>
  </conditionalFormatting>
  <conditionalFormatting sqref="E414">
    <cfRule type="cellIs" priority="88" dxfId="1" operator="equal">
      <formula>0</formula>
    </cfRule>
  </conditionalFormatting>
  <conditionalFormatting sqref="A437:A438">
    <cfRule type="cellIs" priority="83" dxfId="1" operator="equal">
      <formula>0</formula>
    </cfRule>
  </conditionalFormatting>
  <conditionalFormatting sqref="E431:E432">
    <cfRule type="cellIs" priority="86" dxfId="1" operator="equal">
      <formula>0</formula>
    </cfRule>
  </conditionalFormatting>
  <conditionalFormatting sqref="A431:A432">
    <cfRule type="cellIs" priority="85" dxfId="1" operator="equal">
      <formula>0</formula>
    </cfRule>
  </conditionalFormatting>
  <conditionalFormatting sqref="E437:E438">
    <cfRule type="cellIs" priority="84" dxfId="1" operator="equal">
      <formula>0</formula>
    </cfRule>
  </conditionalFormatting>
  <conditionalFormatting sqref="A443:A444">
    <cfRule type="cellIs" priority="81" dxfId="1" operator="equal">
      <formula>0</formula>
    </cfRule>
  </conditionalFormatting>
  <conditionalFormatting sqref="E443:E444">
    <cfRule type="cellIs" priority="82" dxfId="1" operator="equal">
      <formula>0</formula>
    </cfRule>
  </conditionalFormatting>
  <conditionalFormatting sqref="A450">
    <cfRule type="cellIs" priority="76" dxfId="1" operator="equal">
      <formula>0</formula>
    </cfRule>
  </conditionalFormatting>
  <conditionalFormatting sqref="C447">
    <cfRule type="cellIs" priority="80" dxfId="1" operator="equal">
      <formula>0</formula>
    </cfRule>
  </conditionalFormatting>
  <conditionalFormatting sqref="A447">
    <cfRule type="cellIs" priority="79" dxfId="1" operator="equal">
      <formula>0</formula>
    </cfRule>
  </conditionalFormatting>
  <conditionalFormatting sqref="E448:E449">
    <cfRule type="cellIs" priority="78" dxfId="1" operator="equal">
      <formula>0</formula>
    </cfRule>
  </conditionalFormatting>
  <conditionalFormatting sqref="A448:A449">
    <cfRule type="cellIs" priority="77" dxfId="1" operator="equal">
      <formula>0</formula>
    </cfRule>
  </conditionalFormatting>
  <conditionalFormatting sqref="E272">
    <cfRule type="cellIs" priority="68" dxfId="1" operator="equal">
      <formula>0</formula>
    </cfRule>
  </conditionalFormatting>
  <conditionalFormatting sqref="C10:C13">
    <cfRule type="cellIs" priority="67" dxfId="1" operator="equal">
      <formula>0</formula>
    </cfRule>
  </conditionalFormatting>
  <conditionalFormatting sqref="C31 H36 C36">
    <cfRule type="cellIs" priority="65" dxfId="1" operator="equal">
      <formula>0</formula>
    </cfRule>
  </conditionalFormatting>
  <conditionalFormatting sqref="C32:C33">
    <cfRule type="cellIs" priority="64" dxfId="1" operator="equal">
      <formula>0</formula>
    </cfRule>
  </conditionalFormatting>
  <conditionalFormatting sqref="C34:C35">
    <cfRule type="cellIs" priority="63" dxfId="1" operator="equal">
      <formula>0</formula>
    </cfRule>
  </conditionalFormatting>
  <conditionalFormatting sqref="C60:C61">
    <cfRule type="cellIs" priority="59" dxfId="1" operator="equal">
      <formula>0</formula>
    </cfRule>
  </conditionalFormatting>
  <conditionalFormatting sqref="C57">
    <cfRule type="cellIs" priority="62" dxfId="1" operator="equal">
      <formula>0</formula>
    </cfRule>
  </conditionalFormatting>
  <conditionalFormatting sqref="C58 H62 C62">
    <cfRule type="cellIs" priority="61" dxfId="1" operator="equal">
      <formula>0</formula>
    </cfRule>
  </conditionalFormatting>
  <conditionalFormatting sqref="C59">
    <cfRule type="cellIs" priority="60" dxfId="1" operator="equal">
      <formula>0</formula>
    </cfRule>
  </conditionalFormatting>
  <conditionalFormatting sqref="H126 C126">
    <cfRule type="cellIs" priority="57" dxfId="1" operator="equal">
      <formula>0</formula>
    </cfRule>
  </conditionalFormatting>
  <conditionalFormatting sqref="C196">
    <cfRule type="cellIs" priority="53" dxfId="1" operator="equal">
      <formula>0</formula>
    </cfRule>
  </conditionalFormatting>
  <conditionalFormatting sqref="C197">
    <cfRule type="cellIs" priority="52" dxfId="1" operator="equal">
      <formula>0</formula>
    </cfRule>
  </conditionalFormatting>
  <conditionalFormatting sqref="C198">
    <cfRule type="cellIs" priority="51" dxfId="1" operator="equal">
      <formula>0</formula>
    </cfRule>
  </conditionalFormatting>
  <conditionalFormatting sqref="C199:C201">
    <cfRule type="cellIs" priority="50" dxfId="1" operator="equal">
      <formula>0</formula>
    </cfRule>
  </conditionalFormatting>
  <conditionalFormatting sqref="E204:E211">
    <cfRule type="cellIs" priority="49" dxfId="1" operator="equal">
      <formula>0</formula>
    </cfRule>
  </conditionalFormatting>
  <conditionalFormatting sqref="C212:C218">
    <cfRule type="cellIs" priority="48" dxfId="1" operator="equal">
      <formula>0</formula>
    </cfRule>
  </conditionalFormatting>
  <conditionalFormatting sqref="E212:E218">
    <cfRule type="cellIs" priority="47" dxfId="1" operator="equal">
      <formula>0</formula>
    </cfRule>
  </conditionalFormatting>
  <conditionalFormatting sqref="C229:C232 E229:E232">
    <cfRule type="cellIs" priority="44" dxfId="1" operator="equal">
      <formula>0</formula>
    </cfRule>
  </conditionalFormatting>
  <conditionalFormatting sqref="C238">
    <cfRule type="cellIs" priority="42" dxfId="1" operator="equal">
      <formula>0</formula>
    </cfRule>
  </conditionalFormatting>
  <conditionalFormatting sqref="E236:E238">
    <cfRule type="cellIs" priority="40" dxfId="1" operator="equal">
      <formula>0</formula>
    </cfRule>
  </conditionalFormatting>
  <conditionalFormatting sqref="C275:C276">
    <cfRule type="cellIs" priority="36" dxfId="1" operator="equal">
      <formula>0</formula>
    </cfRule>
  </conditionalFormatting>
  <conditionalFormatting sqref="C260:C261">
    <cfRule type="cellIs" priority="35" dxfId="1" operator="equal">
      <formula>0</formula>
    </cfRule>
  </conditionalFormatting>
  <conditionalFormatting sqref="C279">
    <cfRule type="cellIs" priority="34" dxfId="1" operator="equal">
      <formula>0</formula>
    </cfRule>
  </conditionalFormatting>
  <conditionalFormatting sqref="E279">
    <cfRule type="cellIs" priority="33" dxfId="1" operator="equal">
      <formula>0</formula>
    </cfRule>
  </conditionalFormatting>
  <conditionalFormatting sqref="C309">
    <cfRule type="cellIs" priority="30" dxfId="1" operator="equal">
      <formula>0</formula>
    </cfRule>
  </conditionalFormatting>
  <conditionalFormatting sqref="C355:C360">
    <cfRule type="cellIs" priority="26" dxfId="1" operator="equal">
      <formula>0</formula>
    </cfRule>
  </conditionalFormatting>
  <conditionalFormatting sqref="C353:C354">
    <cfRule type="cellIs" priority="25" dxfId="1" operator="equal">
      <formula>0</formula>
    </cfRule>
  </conditionalFormatting>
  <conditionalFormatting sqref="C339:C343">
    <cfRule type="cellIs" priority="23" dxfId="1" operator="equal">
      <formula>0</formula>
    </cfRule>
  </conditionalFormatting>
  <conditionalFormatting sqref="E382:E384">
    <cfRule type="cellIs" priority="21" dxfId="1" operator="equal">
      <formula>0</formula>
    </cfRule>
  </conditionalFormatting>
  <conditionalFormatting sqref="C388">
    <cfRule type="cellIs" priority="20" dxfId="1" operator="equal">
      <formula>0</formula>
    </cfRule>
  </conditionalFormatting>
  <conditionalFormatting sqref="E404">
    <cfRule type="cellIs" priority="15" dxfId="1" operator="equal">
      <formula>0</formula>
    </cfRule>
  </conditionalFormatting>
  <conditionalFormatting sqref="C406">
    <cfRule type="cellIs" priority="12" dxfId="1" operator="equal">
      <formula>0</formula>
    </cfRule>
  </conditionalFormatting>
  <conditionalFormatting sqref="C346">
    <cfRule type="cellIs" priority="7" dxfId="1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7" horizontalDpi="600" verticalDpi="600" orientation="landscape" paperSize="9" scale="80" r:id="rId1"/>
  <headerFooter alignWithMargins="0">
    <oddHeader xml:space="preserve">&amp;L&amp;"B Badr,Regular"&amp;12
صفحه &amp;P از &amp;N     </oddHeader>
    <oddFooter>&amp;L&amp;"B Lotus,Bold"&amp;12نماينده مهندسين مشاور : 
   امضاء :        &amp;C&amp;"B Lotus,Bold"&amp;12مهندس ناظر مقيم :   
امضاء :&amp;R&amp;"B Lotus,Bold"&amp;12 نماینده پیمانکار:
     امضاء :</oddFooter>
  </headerFooter>
  <rowBreaks count="8" manualBreakCount="8">
    <brk id="37" max="10" man="1"/>
    <brk id="87" max="10" man="1"/>
    <brk id="136" max="10" man="1"/>
    <brk id="180" max="10" man="1"/>
    <brk id="258" max="10" man="1"/>
    <brk id="286" max="10" man="1"/>
    <brk id="396" max="10" man="1"/>
    <brk id="4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00"/>
  <sheetViews>
    <sheetView rightToLeft="1" view="pageBreakPreview" zoomScale="85" zoomScaleNormal="115" zoomScaleSheetLayoutView="85" zoomScalePageLayoutView="0" workbookViewId="0" topLeftCell="A1">
      <selection activeCell="P7" sqref="P7"/>
    </sheetView>
  </sheetViews>
  <sheetFormatPr defaultColWidth="9.140625" defaultRowHeight="12.75"/>
  <cols>
    <col min="1" max="1" width="1.7109375" style="12" customWidth="1"/>
    <col min="2" max="2" width="4.7109375" style="18" customWidth="1"/>
    <col min="3" max="3" width="8.7109375" style="342" customWidth="1"/>
    <col min="4" max="4" width="32.7109375" style="13" customWidth="1"/>
    <col min="5" max="6" width="5.7109375" style="13" customWidth="1"/>
    <col min="7" max="7" width="5.7109375" style="15" customWidth="1"/>
    <col min="8" max="10" width="5.7109375" style="13" customWidth="1"/>
    <col min="11" max="11" width="12.7109375" style="13" customWidth="1"/>
    <col min="12" max="12" width="20.7109375" style="13" customWidth="1"/>
    <col min="13" max="13" width="3.00390625" style="12" customWidth="1"/>
    <col min="14" max="14" width="13.00390625" style="12" customWidth="1"/>
    <col min="15" max="15" width="13.28125" style="12" customWidth="1"/>
    <col min="16" max="16" width="13.8515625" style="27" customWidth="1"/>
    <col min="17" max="17" width="15.28125" style="27" customWidth="1"/>
    <col min="18" max="18" width="14.28125" style="27" customWidth="1"/>
    <col min="19" max="19" width="15.00390625" style="27" customWidth="1"/>
    <col min="20" max="16384" width="9.140625" style="12" customWidth="1"/>
  </cols>
  <sheetData>
    <row r="1" spans="2:12" ht="6" customHeight="1">
      <c r="B1" s="17"/>
      <c r="C1" s="340"/>
      <c r="D1" s="21"/>
      <c r="E1" s="394" t="s">
        <v>32</v>
      </c>
      <c r="F1" s="394"/>
      <c r="G1" s="394"/>
      <c r="H1" s="394"/>
      <c r="I1" s="394"/>
      <c r="J1" s="394"/>
      <c r="K1"/>
      <c r="L1"/>
    </row>
    <row r="2" spans="2:12" ht="15" customHeight="1">
      <c r="B2" s="20"/>
      <c r="C2" s="340"/>
      <c r="D2" s="20" t="s">
        <v>605</v>
      </c>
      <c r="E2" s="394"/>
      <c r="F2" s="394"/>
      <c r="G2" s="394"/>
      <c r="H2" s="394"/>
      <c r="I2" s="394"/>
      <c r="J2" s="394"/>
      <c r="K2" s="38"/>
      <c r="L2"/>
    </row>
    <row r="3" spans="2:12" ht="15" customHeight="1">
      <c r="B3" s="20"/>
      <c r="C3" s="340"/>
      <c r="D3" s="20" t="s">
        <v>607</v>
      </c>
      <c r="E3" s="394"/>
      <c r="F3" s="394"/>
      <c r="G3" s="394"/>
      <c r="H3" s="394"/>
      <c r="I3" s="394"/>
      <c r="J3" s="394"/>
      <c r="K3" s="39"/>
      <c r="L3" s="24" t="str">
        <f>متره!K3</f>
        <v>صورت کارکرد موقت شماره 5</v>
      </c>
    </row>
    <row r="4" spans="2:12" ht="15" customHeight="1">
      <c r="B4" s="20"/>
      <c r="C4" s="340"/>
      <c r="D4" s="20" t="s">
        <v>606</v>
      </c>
      <c r="E4" s="450" t="s">
        <v>599</v>
      </c>
      <c r="F4" s="450"/>
      <c r="G4" s="450"/>
      <c r="H4" s="450"/>
      <c r="I4" s="450"/>
      <c r="J4" s="450"/>
      <c r="K4" s="24"/>
      <c r="L4" s="57" t="str">
        <f>متره!K4</f>
        <v>تا تاريخ : 1397/03/15</v>
      </c>
    </row>
    <row r="5" spans="2:12" ht="15" customHeight="1">
      <c r="B5" s="20"/>
      <c r="C5" s="340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</row>
    <row r="6" spans="2:12" ht="15" customHeight="1">
      <c r="B6" s="19"/>
      <c r="C6" s="340"/>
      <c r="D6" s="22"/>
      <c r="E6" s="397"/>
      <c r="F6" s="397"/>
      <c r="G6" s="397"/>
      <c r="H6" s="397"/>
      <c r="I6" s="397"/>
      <c r="J6" s="397"/>
      <c r="K6" s="397"/>
      <c r="L6" s="397"/>
    </row>
    <row r="7" spans="2:44" ht="9.75" customHeight="1" thickBot="1">
      <c r="B7" s="40"/>
      <c r="C7" s="341"/>
      <c r="D7" s="14"/>
      <c r="E7" s="41"/>
      <c r="F7" s="41"/>
      <c r="G7" s="41"/>
      <c r="H7" s="41"/>
      <c r="I7" s="41"/>
      <c r="J7" s="41"/>
      <c r="K7" s="41"/>
      <c r="L7" s="23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12" s="1" customFormat="1" ht="20.25" customHeight="1" thickTop="1">
      <c r="A8" s="389"/>
      <c r="B8" s="390" t="s">
        <v>0</v>
      </c>
      <c r="C8" s="168" t="s">
        <v>62</v>
      </c>
      <c r="D8" s="392" t="s">
        <v>21</v>
      </c>
      <c r="E8" s="400" t="s">
        <v>2</v>
      </c>
      <c r="F8" s="395" t="s">
        <v>1</v>
      </c>
      <c r="G8" s="395" t="s">
        <v>3</v>
      </c>
      <c r="H8" s="395" t="s">
        <v>4</v>
      </c>
      <c r="I8" s="395" t="s">
        <v>22</v>
      </c>
      <c r="J8" s="392" t="s">
        <v>33</v>
      </c>
      <c r="K8" s="392"/>
      <c r="L8" s="398" t="s">
        <v>23</v>
      </c>
    </row>
    <row r="9" spans="1:12" s="28" customFormat="1" ht="20.25" customHeight="1">
      <c r="A9" s="389"/>
      <c r="B9" s="391"/>
      <c r="C9" s="163" t="s">
        <v>64</v>
      </c>
      <c r="D9" s="393"/>
      <c r="E9" s="401"/>
      <c r="F9" s="396"/>
      <c r="G9" s="396"/>
      <c r="H9" s="396"/>
      <c r="I9" s="396"/>
      <c r="J9" s="164" t="s">
        <v>24</v>
      </c>
      <c r="K9" s="165" t="s">
        <v>25</v>
      </c>
      <c r="L9" s="399"/>
    </row>
    <row r="10" spans="1:12" s="28" customFormat="1" ht="20.25" customHeight="1">
      <c r="A10" s="44"/>
      <c r="B10" s="161" t="s">
        <v>167</v>
      </c>
      <c r="C10" s="158" t="s">
        <v>134</v>
      </c>
      <c r="D10" s="350" t="s">
        <v>137</v>
      </c>
      <c r="E10" s="158"/>
      <c r="F10" s="159" t="s">
        <v>6</v>
      </c>
      <c r="G10" s="159"/>
      <c r="H10" s="159"/>
      <c r="I10" s="159"/>
      <c r="J10" s="159"/>
      <c r="K10" s="160">
        <f>متره!J16</f>
        <v>143.07000000000002</v>
      </c>
      <c r="L10" s="162"/>
    </row>
    <row r="11" spans="2:15" ht="26.25" customHeight="1">
      <c r="B11" s="161">
        <f>1+B10</f>
        <v>2</v>
      </c>
      <c r="C11" s="158" t="s">
        <v>89</v>
      </c>
      <c r="D11" s="350" t="s">
        <v>90</v>
      </c>
      <c r="E11" s="158"/>
      <c r="F11" s="159" t="s">
        <v>6</v>
      </c>
      <c r="G11" s="159"/>
      <c r="H11" s="159"/>
      <c r="I11" s="159"/>
      <c r="J11" s="159"/>
      <c r="K11" s="160">
        <f>متره!J26</f>
        <v>173.3995</v>
      </c>
      <c r="L11" s="162"/>
      <c r="N11" s="26"/>
      <c r="O11" s="26"/>
    </row>
    <row r="12" spans="2:15" ht="33.75" customHeight="1">
      <c r="B12" s="161">
        <f aca="true" t="shared" si="0" ref="B12:B68">1+B11</f>
        <v>3</v>
      </c>
      <c r="C12" s="158" t="s">
        <v>65</v>
      </c>
      <c r="D12" s="350" t="s">
        <v>68</v>
      </c>
      <c r="E12" s="158"/>
      <c r="F12" s="159" t="s">
        <v>6</v>
      </c>
      <c r="G12" s="159"/>
      <c r="H12" s="159"/>
      <c r="I12" s="159"/>
      <c r="J12" s="159"/>
      <c r="K12" s="160">
        <f>متره!J38</f>
        <v>418.4253349999999</v>
      </c>
      <c r="L12" s="162"/>
      <c r="N12" s="26"/>
      <c r="O12" s="26"/>
    </row>
    <row r="13" spans="2:15" ht="68.25" customHeight="1">
      <c r="B13" s="161">
        <f t="shared" si="0"/>
        <v>4</v>
      </c>
      <c r="C13" s="158" t="s">
        <v>564</v>
      </c>
      <c r="D13" s="350" t="s">
        <v>565</v>
      </c>
      <c r="E13" s="158"/>
      <c r="F13" s="159" t="s">
        <v>6</v>
      </c>
      <c r="G13" s="159"/>
      <c r="H13" s="159"/>
      <c r="I13" s="159"/>
      <c r="J13" s="159"/>
      <c r="K13" s="160">
        <f>متره!J53</f>
        <v>308.89383000000004</v>
      </c>
      <c r="L13" s="162"/>
      <c r="N13" s="26"/>
      <c r="O13" s="26"/>
    </row>
    <row r="14" spans="2:15" ht="28.5" customHeight="1">
      <c r="B14" s="161">
        <f t="shared" si="0"/>
        <v>5</v>
      </c>
      <c r="C14" s="158" t="s">
        <v>168</v>
      </c>
      <c r="D14" s="350" t="s">
        <v>169</v>
      </c>
      <c r="E14" s="158"/>
      <c r="F14" s="159" t="s">
        <v>6</v>
      </c>
      <c r="G14" s="159"/>
      <c r="H14" s="159"/>
      <c r="I14" s="159"/>
      <c r="J14" s="159"/>
      <c r="K14" s="160">
        <f>متره!J64</f>
        <v>234.125585</v>
      </c>
      <c r="L14" s="162"/>
      <c r="N14" s="26"/>
      <c r="O14" s="26"/>
    </row>
    <row r="15" spans="2:15" ht="22.5" customHeight="1">
      <c r="B15" s="161">
        <f t="shared" si="0"/>
        <v>6</v>
      </c>
      <c r="C15" s="158" t="s">
        <v>12</v>
      </c>
      <c r="D15" s="350" t="s">
        <v>51</v>
      </c>
      <c r="E15" s="158"/>
      <c r="F15" s="159" t="s">
        <v>5</v>
      </c>
      <c r="G15" s="159"/>
      <c r="H15" s="159"/>
      <c r="I15" s="159"/>
      <c r="J15" s="159"/>
      <c r="K15" s="160">
        <f>متره!J73</f>
        <v>526.33</v>
      </c>
      <c r="L15" s="162"/>
      <c r="N15" s="26"/>
      <c r="O15" s="26"/>
    </row>
    <row r="16" spans="2:15" ht="25.5" customHeight="1">
      <c r="B16" s="161">
        <f t="shared" si="0"/>
        <v>7</v>
      </c>
      <c r="C16" s="158" t="s">
        <v>91</v>
      </c>
      <c r="D16" s="350" t="s">
        <v>92</v>
      </c>
      <c r="E16" s="158"/>
      <c r="F16" s="159" t="s">
        <v>6</v>
      </c>
      <c r="G16" s="159"/>
      <c r="H16" s="159"/>
      <c r="I16" s="159"/>
      <c r="J16" s="159"/>
      <c r="K16" s="160">
        <f>متره!J79</f>
        <v>7997.8</v>
      </c>
      <c r="L16" s="162"/>
      <c r="N16" s="26"/>
      <c r="O16" s="26"/>
    </row>
    <row r="17" spans="2:15" ht="51.75">
      <c r="B17" s="161">
        <f t="shared" si="0"/>
        <v>8</v>
      </c>
      <c r="C17" s="158" t="s">
        <v>13</v>
      </c>
      <c r="D17" s="350" t="s">
        <v>52</v>
      </c>
      <c r="E17" s="158"/>
      <c r="F17" s="159" t="s">
        <v>6</v>
      </c>
      <c r="G17" s="159"/>
      <c r="H17" s="159"/>
      <c r="I17" s="159"/>
      <c r="J17" s="159"/>
      <c r="K17" s="160">
        <f>متره!J83</f>
        <v>3142.719844999999</v>
      </c>
      <c r="L17" s="162"/>
      <c r="N17" s="26"/>
      <c r="O17" s="26"/>
    </row>
    <row r="18" spans="2:15" ht="51.75">
      <c r="B18" s="161">
        <f t="shared" si="0"/>
        <v>9</v>
      </c>
      <c r="C18" s="158" t="s">
        <v>93</v>
      </c>
      <c r="D18" s="350" t="s">
        <v>94</v>
      </c>
      <c r="E18" s="158"/>
      <c r="F18" s="159" t="s">
        <v>6</v>
      </c>
      <c r="G18" s="159"/>
      <c r="H18" s="159"/>
      <c r="I18" s="159"/>
      <c r="J18" s="159"/>
      <c r="K18" s="160">
        <f>متره!J87</f>
        <v>4807.361519999999</v>
      </c>
      <c r="L18" s="162"/>
      <c r="N18" s="26"/>
      <c r="O18" s="26"/>
    </row>
    <row r="19" spans="2:15" ht="21">
      <c r="B19" s="161">
        <f t="shared" si="0"/>
        <v>10</v>
      </c>
      <c r="C19" s="158" t="s">
        <v>95</v>
      </c>
      <c r="D19" s="350" t="s">
        <v>96</v>
      </c>
      <c r="E19" s="158"/>
      <c r="F19" s="159" t="s">
        <v>6</v>
      </c>
      <c r="G19" s="159"/>
      <c r="H19" s="159"/>
      <c r="I19" s="159"/>
      <c r="J19" s="159"/>
      <c r="K19" s="160">
        <f>متره!J123</f>
        <v>11892.402765</v>
      </c>
      <c r="L19" s="162"/>
      <c r="N19" s="26"/>
      <c r="O19" s="26"/>
    </row>
    <row r="20" spans="2:15" ht="21">
      <c r="B20" s="161">
        <f t="shared" si="0"/>
        <v>11</v>
      </c>
      <c r="C20" s="158" t="s">
        <v>97</v>
      </c>
      <c r="D20" s="350" t="s">
        <v>98</v>
      </c>
      <c r="E20" s="158"/>
      <c r="F20" s="159" t="s">
        <v>6</v>
      </c>
      <c r="G20" s="159"/>
      <c r="H20" s="159"/>
      <c r="I20" s="159"/>
      <c r="J20" s="159"/>
      <c r="K20" s="160">
        <f>متره!J128</f>
        <v>4448.386115</v>
      </c>
      <c r="L20" s="162"/>
      <c r="N20" s="26"/>
      <c r="O20" s="26"/>
    </row>
    <row r="21" spans="2:15" ht="69">
      <c r="B21" s="161">
        <f t="shared" si="0"/>
        <v>12</v>
      </c>
      <c r="C21" s="158" t="s">
        <v>14</v>
      </c>
      <c r="D21" s="350" t="s">
        <v>44</v>
      </c>
      <c r="E21" s="158"/>
      <c r="F21" s="159" t="s">
        <v>46</v>
      </c>
      <c r="G21" s="159"/>
      <c r="H21" s="159"/>
      <c r="I21" s="159"/>
      <c r="J21" s="159"/>
      <c r="K21" s="160">
        <f>متره!J132</f>
        <v>16777.717049999996</v>
      </c>
      <c r="L21" s="162"/>
      <c r="N21" s="26"/>
      <c r="O21" s="26"/>
    </row>
    <row r="22" spans="2:15" ht="21">
      <c r="B22" s="161">
        <f t="shared" si="0"/>
        <v>13</v>
      </c>
      <c r="C22" s="158" t="s">
        <v>192</v>
      </c>
      <c r="D22" s="350" t="s">
        <v>283</v>
      </c>
      <c r="E22" s="158"/>
      <c r="F22" s="159" t="s">
        <v>46</v>
      </c>
      <c r="G22" s="159"/>
      <c r="H22" s="159"/>
      <c r="I22" s="159"/>
      <c r="J22" s="159"/>
      <c r="K22" s="160">
        <f>متره!J136</f>
        <v>67110.86819999998</v>
      </c>
      <c r="L22" s="162"/>
      <c r="N22" s="26"/>
      <c r="O22" s="26"/>
    </row>
    <row r="23" spans="2:15" ht="21">
      <c r="B23" s="161">
        <f t="shared" si="0"/>
        <v>14</v>
      </c>
      <c r="C23" s="158" t="s">
        <v>193</v>
      </c>
      <c r="D23" s="350" t="s">
        <v>284</v>
      </c>
      <c r="E23" s="158"/>
      <c r="F23" s="159" t="s">
        <v>46</v>
      </c>
      <c r="G23" s="159"/>
      <c r="H23" s="159"/>
      <c r="I23" s="159"/>
      <c r="J23" s="159"/>
      <c r="K23" s="160">
        <f>متره!J141</f>
        <v>48377.858525</v>
      </c>
      <c r="L23" s="162"/>
      <c r="N23" s="26"/>
      <c r="O23" s="26"/>
    </row>
    <row r="24" spans="2:15" ht="55.5" customHeight="1">
      <c r="B24" s="161">
        <f t="shared" si="0"/>
        <v>15</v>
      </c>
      <c r="C24" s="158" t="s">
        <v>15</v>
      </c>
      <c r="D24" s="350" t="s">
        <v>55</v>
      </c>
      <c r="E24" s="158"/>
      <c r="F24" s="159" t="s">
        <v>46</v>
      </c>
      <c r="G24" s="159"/>
      <c r="H24" s="159"/>
      <c r="I24" s="159"/>
      <c r="J24" s="159"/>
      <c r="K24" s="160">
        <f>متره!J144</f>
        <v>1235.57</v>
      </c>
      <c r="L24" s="162"/>
      <c r="N24" s="26"/>
      <c r="O24" s="26"/>
    </row>
    <row r="25" spans="2:15" ht="55.5" customHeight="1">
      <c r="B25" s="161">
        <f t="shared" si="0"/>
        <v>16</v>
      </c>
      <c r="C25" s="158">
        <v>31101</v>
      </c>
      <c r="D25" s="350" t="s">
        <v>285</v>
      </c>
      <c r="E25" s="158"/>
      <c r="F25" s="159" t="s">
        <v>6</v>
      </c>
      <c r="G25" s="159"/>
      <c r="H25" s="159"/>
      <c r="I25" s="159"/>
      <c r="J25" s="159"/>
      <c r="K25" s="160">
        <f>متره!J147</f>
        <v>7997.8</v>
      </c>
      <c r="L25" s="162"/>
      <c r="N25" s="26"/>
      <c r="O25" s="26"/>
    </row>
    <row r="26" spans="2:15" ht="99.75" customHeight="1">
      <c r="B26" s="161">
        <f t="shared" si="0"/>
        <v>17</v>
      </c>
      <c r="C26" s="158" t="s">
        <v>99</v>
      </c>
      <c r="D26" s="350" t="s">
        <v>100</v>
      </c>
      <c r="E26" s="158"/>
      <c r="F26" s="159" t="s">
        <v>29</v>
      </c>
      <c r="G26" s="159"/>
      <c r="H26" s="159"/>
      <c r="I26" s="159"/>
      <c r="J26" s="159"/>
      <c r="K26" s="160">
        <f>متره!J153</f>
        <v>72.69</v>
      </c>
      <c r="L26" s="162"/>
      <c r="N26" s="26"/>
      <c r="O26" s="26"/>
    </row>
    <row r="27" spans="2:15" ht="56.25" customHeight="1">
      <c r="B27" s="161">
        <f t="shared" si="0"/>
        <v>18</v>
      </c>
      <c r="C27" s="158" t="s">
        <v>102</v>
      </c>
      <c r="D27" s="350" t="s">
        <v>103</v>
      </c>
      <c r="E27" s="158"/>
      <c r="F27" s="159" t="s">
        <v>6</v>
      </c>
      <c r="G27" s="159"/>
      <c r="H27" s="159"/>
      <c r="I27" s="159"/>
      <c r="J27" s="159"/>
      <c r="K27" s="160">
        <f>متره!J159</f>
        <v>82.21000000000001</v>
      </c>
      <c r="L27" s="162"/>
      <c r="N27" s="26"/>
      <c r="O27" s="26"/>
    </row>
    <row r="28" spans="2:15" ht="31.5" customHeight="1">
      <c r="B28" s="161">
        <f t="shared" si="0"/>
        <v>19</v>
      </c>
      <c r="C28" s="158" t="s">
        <v>144</v>
      </c>
      <c r="D28" s="350" t="s">
        <v>142</v>
      </c>
      <c r="E28" s="158"/>
      <c r="F28" s="159" t="s">
        <v>6</v>
      </c>
      <c r="G28" s="159"/>
      <c r="H28" s="159"/>
      <c r="I28" s="159"/>
      <c r="J28" s="159"/>
      <c r="K28" s="160">
        <f>متره!J165</f>
        <v>16.900000000000002</v>
      </c>
      <c r="L28" s="162"/>
      <c r="N28" s="26"/>
      <c r="O28" s="26"/>
    </row>
    <row r="29" spans="2:15" ht="69">
      <c r="B29" s="161">
        <f t="shared" si="0"/>
        <v>20</v>
      </c>
      <c r="C29" s="158" t="s">
        <v>104</v>
      </c>
      <c r="D29" s="350" t="s">
        <v>136</v>
      </c>
      <c r="E29" s="158"/>
      <c r="F29" s="159" t="s">
        <v>6</v>
      </c>
      <c r="G29" s="159"/>
      <c r="H29" s="159"/>
      <c r="I29" s="159"/>
      <c r="J29" s="159"/>
      <c r="K29" s="160">
        <f>متره!J171</f>
        <v>36.9</v>
      </c>
      <c r="L29" s="162"/>
      <c r="N29" s="26"/>
      <c r="O29" s="26"/>
    </row>
    <row r="30" spans="2:15" ht="56.25" customHeight="1">
      <c r="B30" s="161">
        <f t="shared" si="0"/>
        <v>21</v>
      </c>
      <c r="C30" s="158" t="s">
        <v>106</v>
      </c>
      <c r="D30" s="350" t="s">
        <v>107</v>
      </c>
      <c r="E30" s="158"/>
      <c r="F30" s="159" t="s">
        <v>45</v>
      </c>
      <c r="G30" s="159"/>
      <c r="H30" s="159"/>
      <c r="I30" s="159"/>
      <c r="J30" s="159"/>
      <c r="K30" s="160">
        <f>متره!J174</f>
        <v>10011.6</v>
      </c>
      <c r="L30" s="162"/>
      <c r="N30" s="26"/>
      <c r="O30" s="26"/>
    </row>
    <row r="31" spans="2:15" ht="64.5" customHeight="1">
      <c r="B31" s="161">
        <f t="shared" si="0"/>
        <v>22</v>
      </c>
      <c r="C31" s="158" t="s">
        <v>108</v>
      </c>
      <c r="D31" s="350" t="s">
        <v>109</v>
      </c>
      <c r="E31" s="158"/>
      <c r="F31" s="159" t="s">
        <v>6</v>
      </c>
      <c r="G31" s="159"/>
      <c r="H31" s="159"/>
      <c r="I31" s="159"/>
      <c r="J31" s="159"/>
      <c r="K31" s="160">
        <f>متره!J180</f>
        <v>77.95</v>
      </c>
      <c r="L31" s="162"/>
      <c r="N31" s="26"/>
      <c r="O31" s="26"/>
    </row>
    <row r="32" spans="2:15" ht="40.5" customHeight="1">
      <c r="B32" s="161">
        <f t="shared" si="0"/>
        <v>23</v>
      </c>
      <c r="C32" s="158" t="s">
        <v>241</v>
      </c>
      <c r="D32" s="350" t="s">
        <v>286</v>
      </c>
      <c r="E32" s="158"/>
      <c r="F32" s="159" t="s">
        <v>6</v>
      </c>
      <c r="G32" s="159"/>
      <c r="H32" s="159"/>
      <c r="I32" s="159"/>
      <c r="J32" s="159"/>
      <c r="K32" s="160">
        <f>متره!J184</f>
        <v>0</v>
      </c>
      <c r="L32" s="162"/>
      <c r="N32" s="26"/>
      <c r="O32" s="26"/>
    </row>
    <row r="33" spans="2:15" ht="40.5" customHeight="1">
      <c r="B33" s="161">
        <f t="shared" si="0"/>
        <v>24</v>
      </c>
      <c r="C33" s="158" t="s">
        <v>424</v>
      </c>
      <c r="D33" s="350" t="s">
        <v>425</v>
      </c>
      <c r="E33" s="158"/>
      <c r="F33" s="159" t="s">
        <v>423</v>
      </c>
      <c r="G33" s="159"/>
      <c r="H33" s="159"/>
      <c r="I33" s="159"/>
      <c r="J33" s="159"/>
      <c r="K33" s="160">
        <f>متره!J186</f>
        <v>0</v>
      </c>
      <c r="L33" s="162"/>
      <c r="N33" s="26"/>
      <c r="O33" s="26"/>
    </row>
    <row r="34" spans="2:15" ht="33" customHeight="1">
      <c r="B34" s="161">
        <f t="shared" si="0"/>
        <v>25</v>
      </c>
      <c r="C34" s="158">
        <v>80101</v>
      </c>
      <c r="D34" s="350" t="s">
        <v>110</v>
      </c>
      <c r="E34" s="158"/>
      <c r="F34" s="159" t="s">
        <v>5</v>
      </c>
      <c r="G34" s="159"/>
      <c r="H34" s="159"/>
      <c r="I34" s="159"/>
      <c r="J34" s="159"/>
      <c r="K34" s="160">
        <f>متره!J202</f>
        <v>712.9</v>
      </c>
      <c r="L34" s="162"/>
      <c r="N34" s="26"/>
      <c r="O34" s="26"/>
    </row>
    <row r="35" spans="2:15" ht="48.75" customHeight="1">
      <c r="B35" s="161">
        <f t="shared" si="0"/>
        <v>26</v>
      </c>
      <c r="C35" s="158" t="s">
        <v>111</v>
      </c>
      <c r="D35" s="350" t="s">
        <v>112</v>
      </c>
      <c r="E35" s="158"/>
      <c r="F35" s="159" t="s">
        <v>5</v>
      </c>
      <c r="G35" s="159"/>
      <c r="H35" s="159"/>
      <c r="I35" s="159"/>
      <c r="J35" s="159"/>
      <c r="K35" s="160">
        <f>متره!J233</f>
        <v>915.2721999999999</v>
      </c>
      <c r="L35" s="162"/>
      <c r="N35" s="26"/>
      <c r="O35" s="26"/>
    </row>
    <row r="36" spans="2:15" ht="48.75" customHeight="1">
      <c r="B36" s="161">
        <f t="shared" si="0"/>
        <v>27</v>
      </c>
      <c r="C36" s="158" t="s">
        <v>534</v>
      </c>
      <c r="D36" s="350" t="s">
        <v>535</v>
      </c>
      <c r="E36" s="158"/>
      <c r="F36" s="159" t="s">
        <v>282</v>
      </c>
      <c r="G36" s="159"/>
      <c r="H36" s="159"/>
      <c r="I36" s="159"/>
      <c r="J36" s="159"/>
      <c r="K36" s="160">
        <f>متره!J258</f>
        <v>4735.05</v>
      </c>
      <c r="L36" s="162"/>
      <c r="N36" s="26"/>
      <c r="O36" s="26"/>
    </row>
    <row r="37" spans="2:15" ht="57" customHeight="1">
      <c r="B37" s="161">
        <f t="shared" si="0"/>
        <v>28</v>
      </c>
      <c r="C37" s="158" t="s">
        <v>113</v>
      </c>
      <c r="D37" s="350" t="s">
        <v>174</v>
      </c>
      <c r="E37" s="158"/>
      <c r="F37" s="159" t="s">
        <v>5</v>
      </c>
      <c r="G37" s="159"/>
      <c r="H37" s="159"/>
      <c r="I37" s="159"/>
      <c r="J37" s="159"/>
      <c r="K37" s="160">
        <f>متره!J247</f>
        <v>991.8605999999999</v>
      </c>
      <c r="L37" s="162"/>
      <c r="N37" s="26"/>
      <c r="O37" s="26"/>
    </row>
    <row r="38" spans="2:15" ht="51.75">
      <c r="B38" s="161">
        <f t="shared" si="0"/>
        <v>29</v>
      </c>
      <c r="C38" s="158" t="s">
        <v>9</v>
      </c>
      <c r="D38" s="350" t="s">
        <v>135</v>
      </c>
      <c r="E38" s="158"/>
      <c r="F38" s="159" t="s">
        <v>8</v>
      </c>
      <c r="G38" s="159"/>
      <c r="H38" s="159"/>
      <c r="I38" s="159"/>
      <c r="J38" s="159"/>
      <c r="K38" s="160">
        <f>متره!J265</f>
        <v>11061.5</v>
      </c>
      <c r="L38" s="162"/>
      <c r="N38" s="26"/>
      <c r="O38" s="26"/>
    </row>
    <row r="39" spans="2:15" ht="60.75" customHeight="1">
      <c r="B39" s="161">
        <f t="shared" si="0"/>
        <v>30</v>
      </c>
      <c r="C39" s="158" t="s">
        <v>115</v>
      </c>
      <c r="D39" s="350" t="s">
        <v>140</v>
      </c>
      <c r="E39" s="158"/>
      <c r="F39" s="159" t="s">
        <v>8</v>
      </c>
      <c r="G39" s="159"/>
      <c r="H39" s="159"/>
      <c r="I39" s="159"/>
      <c r="J39" s="159"/>
      <c r="K39" s="160">
        <f>متره!J273</f>
        <v>15219.3</v>
      </c>
      <c r="L39" s="162"/>
      <c r="N39" s="26"/>
      <c r="O39" s="26"/>
    </row>
    <row r="40" spans="2:15" ht="67.5" customHeight="1">
      <c r="B40" s="161">
        <f t="shared" si="0"/>
        <v>31</v>
      </c>
      <c r="C40" s="158" t="s">
        <v>145</v>
      </c>
      <c r="D40" s="350" t="s">
        <v>143</v>
      </c>
      <c r="E40" s="158"/>
      <c r="F40" s="159" t="s">
        <v>8</v>
      </c>
      <c r="G40" s="159"/>
      <c r="H40" s="159"/>
      <c r="I40" s="159"/>
      <c r="J40" s="159"/>
      <c r="K40" s="160">
        <f>متره!J280</f>
        <v>9946.917000000001</v>
      </c>
      <c r="L40" s="162"/>
      <c r="N40" s="26"/>
      <c r="O40" s="26"/>
    </row>
    <row r="41" spans="1:12" s="28" customFormat="1" ht="20.25" customHeight="1">
      <c r="A41" s="44"/>
      <c r="B41" s="161">
        <f t="shared" si="0"/>
        <v>32</v>
      </c>
      <c r="C41" s="158" t="s">
        <v>465</v>
      </c>
      <c r="D41" s="350" t="s">
        <v>466</v>
      </c>
      <c r="E41" s="158"/>
      <c r="F41" s="159"/>
      <c r="G41" s="159"/>
      <c r="H41" s="159"/>
      <c r="I41" s="159"/>
      <c r="J41" s="159"/>
      <c r="K41" s="160">
        <f>متره!J283</f>
        <v>184.8</v>
      </c>
      <c r="L41" s="162"/>
    </row>
    <row r="42" spans="1:12" s="28" customFormat="1" ht="61.5" customHeight="1">
      <c r="A42" s="44"/>
      <c r="B42" s="161">
        <f t="shared" si="0"/>
        <v>33</v>
      </c>
      <c r="C42" s="158" t="s">
        <v>146</v>
      </c>
      <c r="D42" s="350" t="s">
        <v>147</v>
      </c>
      <c r="E42" s="158"/>
      <c r="F42" s="159" t="s">
        <v>8</v>
      </c>
      <c r="G42" s="159"/>
      <c r="H42" s="159"/>
      <c r="I42" s="159"/>
      <c r="J42" s="159"/>
      <c r="K42" s="160">
        <f>متره!J286</f>
        <v>57115.1</v>
      </c>
      <c r="L42" s="162"/>
    </row>
    <row r="43" spans="1:12" s="28" customFormat="1" ht="61.5" customHeight="1">
      <c r="A43" s="44"/>
      <c r="B43" s="161">
        <f t="shared" si="0"/>
        <v>34</v>
      </c>
      <c r="C43" s="158" t="s">
        <v>173</v>
      </c>
      <c r="D43" s="350" t="s">
        <v>172</v>
      </c>
      <c r="E43" s="158"/>
      <c r="F43" s="159" t="s">
        <v>8</v>
      </c>
      <c r="G43" s="159"/>
      <c r="H43" s="159"/>
      <c r="I43" s="159"/>
      <c r="J43" s="159"/>
      <c r="K43" s="160">
        <f>متره!J289</f>
        <v>57115.1</v>
      </c>
      <c r="L43" s="162"/>
    </row>
    <row r="44" spans="1:12" s="28" customFormat="1" ht="24.75" customHeight="1">
      <c r="A44" s="44"/>
      <c r="B44" s="161">
        <f t="shared" si="0"/>
        <v>35</v>
      </c>
      <c r="C44" s="158" t="s">
        <v>244</v>
      </c>
      <c r="D44" s="350" t="s">
        <v>287</v>
      </c>
      <c r="E44" s="158"/>
      <c r="F44" s="159" t="s">
        <v>8</v>
      </c>
      <c r="G44" s="159"/>
      <c r="H44" s="159"/>
      <c r="I44" s="159"/>
      <c r="J44" s="159"/>
      <c r="K44" s="160">
        <f>متره!J292</f>
        <v>184.632</v>
      </c>
      <c r="L44" s="162"/>
    </row>
    <row r="45" spans="1:44" s="27" customFormat="1" ht="61.5" customHeight="1">
      <c r="A45" s="12"/>
      <c r="B45" s="161">
        <f t="shared" si="0"/>
        <v>36</v>
      </c>
      <c r="C45" s="158">
        <v>120102</v>
      </c>
      <c r="D45" s="350" t="s">
        <v>86</v>
      </c>
      <c r="E45" s="158"/>
      <c r="F45" s="159" t="s">
        <v>6</v>
      </c>
      <c r="G45" s="159"/>
      <c r="H45" s="159"/>
      <c r="I45" s="159"/>
      <c r="J45" s="159"/>
      <c r="K45" s="160">
        <f>متره!J301</f>
        <v>162.03900000000002</v>
      </c>
      <c r="L45" s="162"/>
      <c r="M45" s="12"/>
      <c r="N45" s="26"/>
      <c r="O45" s="26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27" customFormat="1" ht="61.5" customHeight="1">
      <c r="A46" s="12"/>
      <c r="B46" s="161">
        <f t="shared" si="0"/>
        <v>37</v>
      </c>
      <c r="C46" s="158" t="s">
        <v>530</v>
      </c>
      <c r="D46" s="350" t="s">
        <v>532</v>
      </c>
      <c r="E46" s="158"/>
      <c r="F46" s="159" t="s">
        <v>6</v>
      </c>
      <c r="G46" s="159"/>
      <c r="H46" s="159"/>
      <c r="I46" s="159"/>
      <c r="J46" s="159"/>
      <c r="K46" s="160">
        <f>متره!J307</f>
        <v>127.875</v>
      </c>
      <c r="L46" s="162"/>
      <c r="M46" s="12"/>
      <c r="N46" s="26"/>
      <c r="O46" s="2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27" customFormat="1" ht="61.5" customHeight="1">
      <c r="A47" s="12"/>
      <c r="B47" s="161">
        <f t="shared" si="0"/>
        <v>38</v>
      </c>
      <c r="C47" s="158">
        <v>120105</v>
      </c>
      <c r="D47" s="350" t="s">
        <v>271</v>
      </c>
      <c r="E47" s="158"/>
      <c r="F47" s="159" t="s">
        <v>6</v>
      </c>
      <c r="G47" s="159"/>
      <c r="H47" s="159"/>
      <c r="I47" s="159"/>
      <c r="J47" s="159"/>
      <c r="K47" s="160">
        <f>متره!J319</f>
        <v>1858.325</v>
      </c>
      <c r="L47" s="162"/>
      <c r="M47" s="12"/>
      <c r="N47" s="26"/>
      <c r="O47" s="26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27" customFormat="1" ht="61.5" customHeight="1">
      <c r="A48" s="12"/>
      <c r="B48" s="161">
        <f t="shared" si="0"/>
        <v>39</v>
      </c>
      <c r="C48" s="158" t="s">
        <v>119</v>
      </c>
      <c r="D48" s="350" t="s">
        <v>120</v>
      </c>
      <c r="E48" s="158"/>
      <c r="F48" s="159" t="s">
        <v>6</v>
      </c>
      <c r="G48" s="159"/>
      <c r="H48" s="159"/>
      <c r="I48" s="159"/>
      <c r="J48" s="159"/>
      <c r="K48" s="160">
        <f>متره!J329</f>
        <v>322.8932</v>
      </c>
      <c r="L48" s="162"/>
      <c r="M48" s="12"/>
      <c r="N48" s="26"/>
      <c r="O48" s="2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s="27" customFormat="1" ht="61.5" customHeight="1">
      <c r="A49" s="12"/>
      <c r="B49" s="161">
        <f t="shared" si="0"/>
        <v>40</v>
      </c>
      <c r="C49" s="158" t="s">
        <v>489</v>
      </c>
      <c r="D49" s="350" t="s">
        <v>490</v>
      </c>
      <c r="E49" s="158"/>
      <c r="F49" s="159" t="s">
        <v>6</v>
      </c>
      <c r="G49" s="159"/>
      <c r="H49" s="159"/>
      <c r="I49" s="159"/>
      <c r="J49" s="159"/>
      <c r="K49" s="160">
        <f>متره!J337</f>
        <v>561.85</v>
      </c>
      <c r="L49" s="162"/>
      <c r="M49" s="12"/>
      <c r="N49" s="26"/>
      <c r="O49" s="26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s="27" customFormat="1" ht="61.5" customHeight="1">
      <c r="A50" s="12"/>
      <c r="B50" s="161">
        <f t="shared" si="0"/>
        <v>41</v>
      </c>
      <c r="C50" s="158" t="s">
        <v>493</v>
      </c>
      <c r="D50" s="350" t="s">
        <v>494</v>
      </c>
      <c r="E50" s="158"/>
      <c r="F50" s="159" t="s">
        <v>6</v>
      </c>
      <c r="G50" s="159"/>
      <c r="H50" s="159"/>
      <c r="I50" s="159"/>
      <c r="J50" s="159"/>
      <c r="K50" s="160">
        <f>متره!J348</f>
        <v>247.5932</v>
      </c>
      <c r="L50" s="162"/>
      <c r="M50" s="12"/>
      <c r="N50" s="26"/>
      <c r="O50" s="2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s="27" customFormat="1" ht="61.5" customHeight="1">
      <c r="A51" s="12"/>
      <c r="B51" s="161">
        <f t="shared" si="0"/>
        <v>42</v>
      </c>
      <c r="C51" s="158" t="s">
        <v>121</v>
      </c>
      <c r="D51" s="350" t="s">
        <v>122</v>
      </c>
      <c r="E51" s="158"/>
      <c r="F51" s="159" t="s">
        <v>6</v>
      </c>
      <c r="G51" s="159"/>
      <c r="H51" s="159"/>
      <c r="I51" s="159"/>
      <c r="J51" s="159"/>
      <c r="K51" s="160">
        <f>متره!J364</f>
        <v>1825.3175</v>
      </c>
      <c r="L51" s="162"/>
      <c r="M51" s="12"/>
      <c r="N51" s="26"/>
      <c r="O51" s="26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s="27" customFormat="1" ht="61.5" customHeight="1">
      <c r="A52" s="12"/>
      <c r="B52" s="161">
        <f t="shared" si="0"/>
        <v>43</v>
      </c>
      <c r="C52" s="158" t="s">
        <v>123</v>
      </c>
      <c r="D52" s="350" t="s">
        <v>124</v>
      </c>
      <c r="E52" s="158"/>
      <c r="F52" s="159" t="s">
        <v>6</v>
      </c>
      <c r="G52" s="159"/>
      <c r="H52" s="159"/>
      <c r="I52" s="159"/>
      <c r="J52" s="159"/>
      <c r="K52" s="160">
        <f>متره!J367</f>
        <v>322.8932</v>
      </c>
      <c r="L52" s="162"/>
      <c r="M52" s="12"/>
      <c r="N52" s="26"/>
      <c r="O52" s="26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s="27" customFormat="1" ht="61.5" customHeight="1">
      <c r="A53" s="12"/>
      <c r="B53" s="161">
        <f t="shared" si="0"/>
        <v>44</v>
      </c>
      <c r="C53" s="158" t="s">
        <v>233</v>
      </c>
      <c r="D53" s="350" t="s">
        <v>288</v>
      </c>
      <c r="E53" s="158"/>
      <c r="F53" s="159" t="s">
        <v>8</v>
      </c>
      <c r="G53" s="159"/>
      <c r="H53" s="159"/>
      <c r="I53" s="159"/>
      <c r="J53" s="159"/>
      <c r="K53" s="160">
        <f>متره!J371</f>
        <v>152.685274</v>
      </c>
      <c r="L53" s="162"/>
      <c r="M53" s="12"/>
      <c r="N53" s="26"/>
      <c r="O53" s="2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s="27" customFormat="1" ht="61.5" customHeight="1">
      <c r="A54" s="12"/>
      <c r="B54" s="161">
        <f t="shared" si="0"/>
        <v>45</v>
      </c>
      <c r="C54" s="158" t="s">
        <v>7</v>
      </c>
      <c r="D54" s="350" t="s">
        <v>88</v>
      </c>
      <c r="E54" s="158"/>
      <c r="F54" s="159" t="s">
        <v>8</v>
      </c>
      <c r="G54" s="159"/>
      <c r="H54" s="159"/>
      <c r="I54" s="159"/>
      <c r="J54" s="159"/>
      <c r="K54" s="160">
        <f>متره!J377</f>
        <v>627474.72</v>
      </c>
      <c r="L54" s="162"/>
      <c r="M54" s="12"/>
      <c r="N54" s="26"/>
      <c r="O54" s="26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s="27" customFormat="1" ht="61.5" customHeight="1">
      <c r="A55" s="12"/>
      <c r="B55" s="161">
        <f t="shared" si="0"/>
        <v>46</v>
      </c>
      <c r="C55" s="158" t="s">
        <v>514</v>
      </c>
      <c r="D55" s="350" t="s">
        <v>515</v>
      </c>
      <c r="E55" s="158"/>
      <c r="F55" s="159" t="s">
        <v>8</v>
      </c>
      <c r="G55" s="159"/>
      <c r="H55" s="159"/>
      <c r="I55" s="159"/>
      <c r="J55" s="159"/>
      <c r="K55" s="160">
        <f>متره!J380</f>
        <v>3897.5</v>
      </c>
      <c r="L55" s="162"/>
      <c r="M55" s="12"/>
      <c r="N55" s="26"/>
      <c r="O55" s="26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s="27" customFormat="1" ht="61.5" customHeight="1">
      <c r="A56" s="12"/>
      <c r="B56" s="161">
        <f t="shared" si="0"/>
        <v>47</v>
      </c>
      <c r="C56" s="158">
        <v>120801</v>
      </c>
      <c r="D56" s="350" t="s">
        <v>43</v>
      </c>
      <c r="E56" s="158"/>
      <c r="F56" s="159" t="s">
        <v>46</v>
      </c>
      <c r="G56" s="159"/>
      <c r="H56" s="159"/>
      <c r="I56" s="159"/>
      <c r="J56" s="159"/>
      <c r="K56" s="160">
        <f>متره!J386</f>
        <v>48928.43</v>
      </c>
      <c r="L56" s="162"/>
      <c r="M56" s="12"/>
      <c r="N56" s="26"/>
      <c r="O56" s="26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s="27" customFormat="1" ht="61.5" customHeight="1">
      <c r="A57" s="12"/>
      <c r="B57" s="161">
        <f t="shared" si="0"/>
        <v>48</v>
      </c>
      <c r="C57" s="158">
        <v>120904</v>
      </c>
      <c r="D57" s="350" t="s">
        <v>289</v>
      </c>
      <c r="E57" s="158"/>
      <c r="F57" s="159" t="s">
        <v>8</v>
      </c>
      <c r="G57" s="159"/>
      <c r="H57" s="159"/>
      <c r="I57" s="159"/>
      <c r="J57" s="159"/>
      <c r="K57" s="160">
        <f>متره!J390</f>
        <v>65.43654599999999</v>
      </c>
      <c r="L57" s="162"/>
      <c r="M57" s="12"/>
      <c r="N57" s="26"/>
      <c r="O57" s="26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s="27" customFormat="1" ht="61.5" customHeight="1">
      <c r="A58" s="12"/>
      <c r="B58" s="161">
        <f t="shared" si="0"/>
        <v>49</v>
      </c>
      <c r="C58" s="158">
        <v>121001</v>
      </c>
      <c r="D58" s="350" t="s">
        <v>61</v>
      </c>
      <c r="E58" s="158"/>
      <c r="F58" s="159" t="s">
        <v>46</v>
      </c>
      <c r="G58" s="159"/>
      <c r="H58" s="159"/>
      <c r="I58" s="159"/>
      <c r="J58" s="159"/>
      <c r="K58" s="160">
        <f>متره!J393</f>
        <v>28912.246740000006</v>
      </c>
      <c r="L58" s="162"/>
      <c r="M58" s="12"/>
      <c r="N58" s="26"/>
      <c r="O58" s="26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s="27" customFormat="1" ht="61.5" customHeight="1">
      <c r="A59" s="12"/>
      <c r="B59" s="161">
        <f t="shared" si="0"/>
        <v>50</v>
      </c>
      <c r="C59" s="158" t="s">
        <v>126</v>
      </c>
      <c r="D59" s="350" t="s">
        <v>127</v>
      </c>
      <c r="E59" s="158"/>
      <c r="F59" s="159" t="s">
        <v>46</v>
      </c>
      <c r="G59" s="159"/>
      <c r="H59" s="159"/>
      <c r="I59" s="159"/>
      <c r="J59" s="159"/>
      <c r="K59" s="160">
        <f>متره!J396</f>
        <v>43368.37011000001</v>
      </c>
      <c r="L59" s="162"/>
      <c r="M59" s="12"/>
      <c r="N59" s="26"/>
      <c r="O59" s="26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s="27" customFormat="1" ht="61.5" customHeight="1">
      <c r="A60" s="12"/>
      <c r="B60" s="161">
        <f t="shared" si="0"/>
        <v>51</v>
      </c>
      <c r="C60" s="158" t="s">
        <v>243</v>
      </c>
      <c r="D60" s="350" t="s">
        <v>252</v>
      </c>
      <c r="E60" s="158"/>
      <c r="F60" s="159" t="s">
        <v>5</v>
      </c>
      <c r="G60" s="159"/>
      <c r="H60" s="159"/>
      <c r="I60" s="159"/>
      <c r="J60" s="159"/>
      <c r="K60" s="160">
        <f>متره!J412</f>
        <v>836.342</v>
      </c>
      <c r="L60" s="162"/>
      <c r="M60" s="12"/>
      <c r="N60" s="26"/>
      <c r="O60" s="26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s="27" customFormat="1" ht="61.5" customHeight="1">
      <c r="A61" s="12"/>
      <c r="B61" s="161">
        <f t="shared" si="0"/>
        <v>52</v>
      </c>
      <c r="C61" s="158" t="s">
        <v>248</v>
      </c>
      <c r="D61" s="350" t="s">
        <v>290</v>
      </c>
      <c r="E61" s="158"/>
      <c r="F61" s="159" t="s">
        <v>282</v>
      </c>
      <c r="G61" s="159"/>
      <c r="H61" s="159"/>
      <c r="I61" s="159"/>
      <c r="J61" s="159"/>
      <c r="K61" s="160">
        <f>متره!J415</f>
        <v>17</v>
      </c>
      <c r="L61" s="162"/>
      <c r="M61" s="12"/>
      <c r="N61" s="26"/>
      <c r="O61" s="2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s="27" customFormat="1" ht="61.5" customHeight="1">
      <c r="A62" s="12"/>
      <c r="B62" s="161">
        <f t="shared" si="0"/>
        <v>53</v>
      </c>
      <c r="C62" s="158" t="s">
        <v>229</v>
      </c>
      <c r="D62" s="350" t="s">
        <v>291</v>
      </c>
      <c r="E62" s="158"/>
      <c r="F62" s="159" t="s">
        <v>8</v>
      </c>
      <c r="G62" s="159"/>
      <c r="H62" s="159"/>
      <c r="I62" s="159"/>
      <c r="J62" s="159"/>
      <c r="K62" s="160">
        <f>متره!J418</f>
        <v>57115.1</v>
      </c>
      <c r="L62" s="162"/>
      <c r="M62" s="12"/>
      <c r="N62" s="26"/>
      <c r="O62" s="26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s="27" customFormat="1" ht="61.5" customHeight="1">
      <c r="A63" s="12"/>
      <c r="B63" s="161">
        <f t="shared" si="0"/>
        <v>54</v>
      </c>
      <c r="C63" s="158" t="s">
        <v>231</v>
      </c>
      <c r="D63" s="350" t="s">
        <v>292</v>
      </c>
      <c r="E63" s="158"/>
      <c r="F63" s="159" t="s">
        <v>8</v>
      </c>
      <c r="G63" s="159"/>
      <c r="H63" s="159"/>
      <c r="I63" s="159"/>
      <c r="J63" s="159"/>
      <c r="K63" s="160">
        <f>متره!J421</f>
        <v>57115.1</v>
      </c>
      <c r="L63" s="162"/>
      <c r="M63" s="12"/>
      <c r="N63" s="26"/>
      <c r="O63" s="2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s="27" customFormat="1" ht="61.5" customHeight="1">
      <c r="A64" s="12"/>
      <c r="B64" s="161">
        <f t="shared" si="0"/>
        <v>55</v>
      </c>
      <c r="C64" s="158">
        <v>200101</v>
      </c>
      <c r="D64" s="350" t="s">
        <v>48</v>
      </c>
      <c r="E64" s="158"/>
      <c r="F64" s="159" t="s">
        <v>38</v>
      </c>
      <c r="G64" s="159"/>
      <c r="H64" s="159"/>
      <c r="I64" s="159"/>
      <c r="J64" s="159"/>
      <c r="K64" s="160">
        <f>متره!J429</f>
        <v>33759.44</v>
      </c>
      <c r="L64" s="162"/>
      <c r="M64" s="12"/>
      <c r="N64" s="26"/>
      <c r="O64" s="26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s="27" customFormat="1" ht="61.5" customHeight="1">
      <c r="A65" s="12"/>
      <c r="B65" s="161">
        <f t="shared" si="0"/>
        <v>56</v>
      </c>
      <c r="C65" s="158">
        <v>200102</v>
      </c>
      <c r="D65" s="350" t="s">
        <v>49</v>
      </c>
      <c r="E65" s="158"/>
      <c r="F65" s="159" t="s">
        <v>38</v>
      </c>
      <c r="G65" s="159"/>
      <c r="H65" s="159"/>
      <c r="I65" s="159"/>
      <c r="J65" s="159"/>
      <c r="K65" s="160">
        <f>متره!J435</f>
        <v>56265.73</v>
      </c>
      <c r="L65" s="162"/>
      <c r="M65" s="12"/>
      <c r="N65" s="26"/>
      <c r="O65" s="26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s="27" customFormat="1" ht="61.5" customHeight="1">
      <c r="A66" s="12"/>
      <c r="B66" s="161">
        <f t="shared" si="0"/>
        <v>57</v>
      </c>
      <c r="C66" s="158">
        <v>200103</v>
      </c>
      <c r="D66" s="350" t="s">
        <v>56</v>
      </c>
      <c r="E66" s="158"/>
      <c r="F66" s="159" t="s">
        <v>38</v>
      </c>
      <c r="G66" s="159"/>
      <c r="H66" s="159"/>
      <c r="I66" s="159"/>
      <c r="J66" s="159"/>
      <c r="K66" s="160">
        <f>متره!J441</f>
        <v>46019.46</v>
      </c>
      <c r="L66" s="162"/>
      <c r="M66" s="12"/>
      <c r="N66" s="26"/>
      <c r="O66" s="26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s="27" customFormat="1" ht="61.5" customHeight="1">
      <c r="A67" s="12"/>
      <c r="B67" s="161">
        <f t="shared" si="0"/>
        <v>58</v>
      </c>
      <c r="C67" s="158">
        <v>200104</v>
      </c>
      <c r="D67" s="350" t="s">
        <v>132</v>
      </c>
      <c r="E67" s="158"/>
      <c r="F67" s="159" t="s">
        <v>38</v>
      </c>
      <c r="G67" s="159"/>
      <c r="H67" s="159"/>
      <c r="I67" s="159"/>
      <c r="J67" s="159"/>
      <c r="K67" s="160">
        <f>متره!J446</f>
        <v>11096.060000000001</v>
      </c>
      <c r="L67" s="162"/>
      <c r="M67" s="12"/>
      <c r="N67" s="26"/>
      <c r="O67" s="26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s="27" customFormat="1" ht="61.5" customHeight="1">
      <c r="A68" s="12"/>
      <c r="B68" s="161">
        <f t="shared" si="0"/>
        <v>59</v>
      </c>
      <c r="C68" s="158">
        <v>200105</v>
      </c>
      <c r="D68" s="350" t="s">
        <v>293</v>
      </c>
      <c r="E68" s="158"/>
      <c r="F68" s="159" t="s">
        <v>38</v>
      </c>
      <c r="G68" s="159"/>
      <c r="H68" s="159"/>
      <c r="I68" s="159"/>
      <c r="J68" s="159"/>
      <c r="K68" s="160">
        <f>متره!J450</f>
        <v>13178.939999999999</v>
      </c>
      <c r="L68" s="162"/>
      <c r="M68" s="12"/>
      <c r="N68" s="26"/>
      <c r="O68" s="2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ht="12.75" customHeight="1"/>
    <row r="70" ht="18.75" customHeight="1" hidden="1"/>
    <row r="71" spans="2:15" ht="19.5" customHeight="1">
      <c r="B71" s="30"/>
      <c r="C71" s="31"/>
      <c r="D71" s="32"/>
      <c r="E71" s="33"/>
      <c r="F71" s="34"/>
      <c r="G71" s="35"/>
      <c r="H71" s="35"/>
      <c r="I71" s="35"/>
      <c r="J71" s="35"/>
      <c r="K71" s="36"/>
      <c r="L71" s="29"/>
      <c r="N71" s="26"/>
      <c r="O71" s="26"/>
    </row>
    <row r="72" spans="2:15" ht="19.5" customHeight="1">
      <c r="B72" s="30"/>
      <c r="C72" s="31"/>
      <c r="D72" s="32"/>
      <c r="E72" s="33"/>
      <c r="F72" s="34"/>
      <c r="G72" s="35"/>
      <c r="H72" s="35"/>
      <c r="I72" s="35"/>
      <c r="J72" s="35"/>
      <c r="K72" s="36"/>
      <c r="L72" s="29"/>
      <c r="N72" s="26"/>
      <c r="O72" s="26"/>
    </row>
    <row r="73" spans="2:15" ht="19.5" customHeight="1">
      <c r="B73" s="30"/>
      <c r="C73" s="31"/>
      <c r="D73" s="32"/>
      <c r="E73" s="33"/>
      <c r="F73" s="34"/>
      <c r="G73" s="35"/>
      <c r="H73" s="35"/>
      <c r="I73" s="35"/>
      <c r="J73" s="35"/>
      <c r="K73" s="36"/>
      <c r="L73" s="29"/>
      <c r="N73" s="26"/>
      <c r="O73" s="26"/>
    </row>
    <row r="74" spans="2:15" ht="19.5" customHeight="1">
      <c r="B74" s="30"/>
      <c r="C74" s="31"/>
      <c r="D74" s="32"/>
      <c r="E74" s="33"/>
      <c r="F74" s="34"/>
      <c r="G74" s="35"/>
      <c r="H74" s="35"/>
      <c r="I74" s="35"/>
      <c r="J74" s="35"/>
      <c r="K74" s="36"/>
      <c r="L74" s="29"/>
      <c r="N74" s="26"/>
      <c r="O74" s="26"/>
    </row>
    <row r="75" spans="2:15" ht="19.5" customHeight="1">
      <c r="B75" s="30"/>
      <c r="C75" s="31"/>
      <c r="D75" s="32"/>
      <c r="E75" s="33"/>
      <c r="F75" s="34"/>
      <c r="G75" s="35"/>
      <c r="H75" s="35"/>
      <c r="I75" s="35"/>
      <c r="J75" s="35"/>
      <c r="K75" s="36"/>
      <c r="L75" s="29"/>
      <c r="N75" s="26"/>
      <c r="O75" s="26"/>
    </row>
    <row r="76" spans="2:15" ht="19.5" customHeight="1">
      <c r="B76" s="30"/>
      <c r="C76" s="31"/>
      <c r="D76" s="32"/>
      <c r="E76" s="33"/>
      <c r="F76" s="34"/>
      <c r="G76" s="35"/>
      <c r="H76" s="35"/>
      <c r="I76" s="35"/>
      <c r="J76" s="35"/>
      <c r="K76" s="36"/>
      <c r="L76" s="29"/>
      <c r="N76" s="26"/>
      <c r="O76" s="26"/>
    </row>
    <row r="77" spans="2:15" ht="19.5" customHeight="1">
      <c r="B77" s="30"/>
      <c r="C77" s="31"/>
      <c r="D77" s="32"/>
      <c r="E77" s="33"/>
      <c r="F77" s="34"/>
      <c r="G77" s="35"/>
      <c r="H77" s="35"/>
      <c r="I77" s="35"/>
      <c r="J77" s="35"/>
      <c r="K77" s="36"/>
      <c r="L77" s="29"/>
      <c r="N77" s="26"/>
      <c r="O77" s="26"/>
    </row>
    <row r="78" spans="2:15" ht="19.5" customHeight="1">
      <c r="B78" s="30"/>
      <c r="C78" s="31"/>
      <c r="D78" s="32"/>
      <c r="E78" s="33"/>
      <c r="F78" s="34"/>
      <c r="G78" s="35"/>
      <c r="H78" s="35"/>
      <c r="I78" s="35"/>
      <c r="J78" s="35"/>
      <c r="K78" s="36"/>
      <c r="L78" s="29"/>
      <c r="N78" s="26"/>
      <c r="O78" s="26"/>
    </row>
    <row r="79" spans="2:12" ht="19.5" customHeight="1">
      <c r="B79" s="30"/>
      <c r="C79" s="31"/>
      <c r="D79" s="32"/>
      <c r="E79" s="33"/>
      <c r="F79" s="34"/>
      <c r="G79" s="35"/>
      <c r="H79" s="35"/>
      <c r="I79" s="35"/>
      <c r="J79" s="35"/>
      <c r="K79" s="36"/>
      <c r="L79" s="29"/>
    </row>
    <row r="80" spans="2:12" ht="19.5" customHeight="1">
      <c r="B80" s="30"/>
      <c r="C80" s="31"/>
      <c r="D80" s="32"/>
      <c r="E80" s="33"/>
      <c r="F80" s="34"/>
      <c r="G80" s="35"/>
      <c r="H80" s="35"/>
      <c r="I80" s="35"/>
      <c r="J80" s="35"/>
      <c r="K80" s="36"/>
      <c r="L80" s="29"/>
    </row>
    <row r="81" spans="2:12" ht="19.5" customHeight="1">
      <c r="B81" s="30"/>
      <c r="C81" s="31"/>
      <c r="D81" s="32"/>
      <c r="E81" s="33"/>
      <c r="F81" s="34"/>
      <c r="G81" s="35"/>
      <c r="H81" s="35"/>
      <c r="I81" s="35"/>
      <c r="J81" s="35"/>
      <c r="K81" s="36"/>
      <c r="L81" s="29"/>
    </row>
    <row r="82" spans="2:12" ht="19.5" customHeight="1">
      <c r="B82" s="30"/>
      <c r="C82" s="31"/>
      <c r="D82" s="32"/>
      <c r="E82" s="33"/>
      <c r="F82" s="34"/>
      <c r="G82" s="35"/>
      <c r="H82" s="35"/>
      <c r="I82" s="35"/>
      <c r="J82" s="35"/>
      <c r="K82" s="36"/>
      <c r="L82" s="29"/>
    </row>
    <row r="83" spans="2:12" ht="19.5" customHeight="1">
      <c r="B83" s="30"/>
      <c r="C83" s="31"/>
      <c r="D83" s="32"/>
      <c r="E83" s="33"/>
      <c r="F83" s="34"/>
      <c r="G83" s="35"/>
      <c r="H83" s="35"/>
      <c r="I83" s="35"/>
      <c r="J83" s="35"/>
      <c r="K83" s="36"/>
      <c r="L83" s="29"/>
    </row>
    <row r="84" spans="2:12" ht="19.5" customHeight="1">
      <c r="B84" s="30"/>
      <c r="C84" s="31"/>
      <c r="D84" s="32"/>
      <c r="E84" s="33"/>
      <c r="F84" s="34"/>
      <c r="G84" s="35"/>
      <c r="H84" s="35"/>
      <c r="I84" s="35"/>
      <c r="J84" s="35"/>
      <c r="K84" s="36"/>
      <c r="L84" s="29"/>
    </row>
    <row r="85" spans="2:12" ht="19.5" customHeight="1">
      <c r="B85" s="30"/>
      <c r="C85" s="31"/>
      <c r="D85" s="32"/>
      <c r="E85" s="33"/>
      <c r="F85" s="34"/>
      <c r="G85" s="35"/>
      <c r="H85" s="35"/>
      <c r="I85" s="35"/>
      <c r="J85" s="35"/>
      <c r="K85" s="36"/>
      <c r="L85" s="29"/>
    </row>
    <row r="86" spans="2:12" ht="19.5" customHeight="1">
      <c r="B86" s="30"/>
      <c r="C86" s="31"/>
      <c r="D86" s="32"/>
      <c r="E86" s="33"/>
      <c r="F86" s="34"/>
      <c r="G86" s="35"/>
      <c r="H86" s="35"/>
      <c r="I86" s="35"/>
      <c r="J86" s="35"/>
      <c r="K86" s="36"/>
      <c r="L86" s="29"/>
    </row>
    <row r="87" spans="2:12" ht="19.5" customHeight="1">
      <c r="B87" s="28"/>
      <c r="C87" s="343"/>
      <c r="D87" s="28"/>
      <c r="E87" s="28"/>
      <c r="F87" s="28"/>
      <c r="G87" s="37"/>
      <c r="H87" s="28"/>
      <c r="I87" s="28"/>
      <c r="J87" s="28"/>
      <c r="K87" s="28"/>
      <c r="L87" s="28"/>
    </row>
    <row r="88" spans="2:12" ht="19.5" customHeight="1">
      <c r="B88" s="28"/>
      <c r="C88" s="343"/>
      <c r="D88" s="28"/>
      <c r="E88" s="28"/>
      <c r="F88" s="28"/>
      <c r="G88" s="37"/>
      <c r="H88" s="28"/>
      <c r="I88" s="28"/>
      <c r="J88" s="28"/>
      <c r="K88" s="28"/>
      <c r="L88" s="28"/>
    </row>
    <row r="89" spans="2:12" ht="19.5" customHeight="1">
      <c r="B89" s="28"/>
      <c r="C89" s="343"/>
      <c r="D89" s="28"/>
      <c r="E89" s="28"/>
      <c r="F89" s="28"/>
      <c r="G89" s="37"/>
      <c r="H89" s="28"/>
      <c r="I89" s="28"/>
      <c r="J89" s="28"/>
      <c r="K89" s="28"/>
      <c r="L89" s="28"/>
    </row>
    <row r="90" spans="2:12" ht="19.5" customHeight="1">
      <c r="B90" s="28"/>
      <c r="C90" s="343"/>
      <c r="D90" s="28"/>
      <c r="E90" s="28"/>
      <c r="F90" s="28"/>
      <c r="G90" s="37"/>
      <c r="H90" s="28"/>
      <c r="I90" s="28"/>
      <c r="J90" s="28"/>
      <c r="K90" s="28"/>
      <c r="L90" s="28"/>
    </row>
    <row r="91" spans="2:12" ht="19.5" customHeight="1">
      <c r="B91" s="28"/>
      <c r="C91" s="343"/>
      <c r="D91" s="28"/>
      <c r="E91" s="28"/>
      <c r="F91" s="28"/>
      <c r="G91" s="37"/>
      <c r="H91" s="28"/>
      <c r="I91" s="28"/>
      <c r="J91" s="28"/>
      <c r="K91" s="28"/>
      <c r="L91" s="28"/>
    </row>
    <row r="92" spans="2:12" ht="19.5" customHeight="1">
      <c r="B92" s="28"/>
      <c r="C92" s="343"/>
      <c r="D92" s="28"/>
      <c r="E92" s="28"/>
      <c r="F92" s="28"/>
      <c r="G92" s="37"/>
      <c r="H92" s="28"/>
      <c r="I92" s="28"/>
      <c r="J92" s="28"/>
      <c r="K92" s="28"/>
      <c r="L92" s="28"/>
    </row>
    <row r="93" spans="2:12" ht="19.5" customHeight="1">
      <c r="B93" s="28"/>
      <c r="C93" s="343"/>
      <c r="D93" s="28"/>
      <c r="E93" s="28"/>
      <c r="F93" s="28"/>
      <c r="G93" s="37"/>
      <c r="H93" s="28"/>
      <c r="I93" s="28"/>
      <c r="J93" s="28"/>
      <c r="K93" s="28"/>
      <c r="L93" s="28"/>
    </row>
    <row r="94" spans="2:12" ht="19.5" customHeight="1">
      <c r="B94" s="28"/>
      <c r="C94" s="343"/>
      <c r="D94" s="28"/>
      <c r="E94" s="28"/>
      <c r="F94" s="28"/>
      <c r="G94" s="37"/>
      <c r="H94" s="28"/>
      <c r="I94" s="28"/>
      <c r="J94" s="28"/>
      <c r="K94" s="28"/>
      <c r="L94" s="28"/>
    </row>
    <row r="95" spans="2:12" ht="19.5" customHeight="1">
      <c r="B95" s="28"/>
      <c r="C95" s="343"/>
      <c r="D95" s="28"/>
      <c r="E95" s="28"/>
      <c r="F95" s="28"/>
      <c r="G95" s="37"/>
      <c r="H95" s="28"/>
      <c r="I95" s="28"/>
      <c r="J95" s="28"/>
      <c r="K95" s="28"/>
      <c r="L95" s="28"/>
    </row>
    <row r="96" spans="2:12" ht="19.5" customHeight="1">
      <c r="B96" s="28"/>
      <c r="C96" s="343"/>
      <c r="D96" s="28"/>
      <c r="E96" s="28"/>
      <c r="F96" s="28"/>
      <c r="G96" s="37"/>
      <c r="H96" s="28"/>
      <c r="I96" s="28"/>
      <c r="J96" s="28"/>
      <c r="K96" s="28"/>
      <c r="L96" s="28"/>
    </row>
    <row r="97" spans="2:12" ht="19.5" customHeight="1">
      <c r="B97" s="28"/>
      <c r="C97" s="343"/>
      <c r="D97" s="28"/>
      <c r="E97" s="28"/>
      <c r="F97" s="28"/>
      <c r="G97" s="37"/>
      <c r="H97" s="28"/>
      <c r="I97" s="28"/>
      <c r="J97" s="28"/>
      <c r="K97" s="28"/>
      <c r="L97" s="28"/>
    </row>
    <row r="98" spans="2:12" ht="19.5" customHeight="1">
      <c r="B98" s="28"/>
      <c r="C98" s="343"/>
      <c r="D98" s="28"/>
      <c r="E98" s="28"/>
      <c r="F98" s="28"/>
      <c r="G98" s="37"/>
      <c r="H98" s="28"/>
      <c r="I98" s="28"/>
      <c r="J98" s="28"/>
      <c r="K98" s="28"/>
      <c r="L98" s="28"/>
    </row>
    <row r="99" spans="2:12" ht="19.5" customHeight="1">
      <c r="B99" s="28"/>
      <c r="C99" s="343"/>
      <c r="D99" s="28"/>
      <c r="E99" s="28"/>
      <c r="F99" s="28"/>
      <c r="G99" s="37"/>
      <c r="H99" s="28"/>
      <c r="I99" s="28"/>
      <c r="J99" s="28"/>
      <c r="K99" s="28"/>
      <c r="L99" s="28"/>
    </row>
    <row r="100" spans="2:12" ht="19.5" customHeight="1">
      <c r="B100" s="28"/>
      <c r="C100" s="343"/>
      <c r="D100" s="28"/>
      <c r="E100" s="28"/>
      <c r="F100" s="28"/>
      <c r="G100" s="37"/>
      <c r="H100" s="28"/>
      <c r="I100" s="28"/>
      <c r="J100" s="28"/>
      <c r="K100" s="28"/>
      <c r="L100" s="28"/>
    </row>
  </sheetData>
  <sheetProtection/>
  <mergeCells count="13">
    <mergeCell ref="E8:E9"/>
    <mergeCell ref="F8:F9"/>
    <mergeCell ref="G8:G9"/>
    <mergeCell ref="A8:A9"/>
    <mergeCell ref="B8:B9"/>
    <mergeCell ref="D8:D9"/>
    <mergeCell ref="E1:J3"/>
    <mergeCell ref="E4:J4"/>
    <mergeCell ref="H8:H9"/>
    <mergeCell ref="I8:I9"/>
    <mergeCell ref="J8:K8"/>
    <mergeCell ref="E5:L6"/>
    <mergeCell ref="L8:L9"/>
  </mergeCells>
  <conditionalFormatting sqref="B71:B86">
    <cfRule type="cellIs" priority="98" dxfId="0" operator="equal" stopIfTrue="1">
      <formula>0</formula>
    </cfRule>
  </conditionalFormatting>
  <conditionalFormatting sqref="C8:C9 C71:C86">
    <cfRule type="cellIs" priority="97" dxfId="1" operator="equal">
      <formula>#N/A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>
    <oddFooter>&amp;Lنماینده تام الاختیار مهندسین مشاوور:       
امضا :                                              &amp;Cمهندس ناظر مقیم :
امضا :&amp;R                             نماینده پیمانکار 
                              امضا 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rightToLeft="1" view="pageBreakPreview" zoomScale="85" zoomScaleSheetLayoutView="85" workbookViewId="0" topLeftCell="A1">
      <selection activeCell="O9" sqref="O9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4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N9" s="58"/>
    </row>
    <row r="10" spans="2:14" ht="28.5" customHeight="1">
      <c r="B10" s="186">
        <v>2</v>
      </c>
      <c r="C10" s="158" t="s">
        <v>134</v>
      </c>
      <c r="D10" s="187" t="s">
        <v>138</v>
      </c>
      <c r="E10" s="185" t="s">
        <v>87</v>
      </c>
      <c r="F10" s="188">
        <v>1359000</v>
      </c>
      <c r="G10" s="189">
        <f>خلاصه!K10</f>
        <v>143.07000000000002</v>
      </c>
      <c r="H10" s="194">
        <f>ROUND((G10*F10),0)</f>
        <v>194432130</v>
      </c>
      <c r="I10" s="190"/>
      <c r="K10" s="65"/>
      <c r="N10" s="58"/>
    </row>
    <row r="11" spans="1:11" ht="23.25">
      <c r="A11" s="93"/>
      <c r="B11" s="186">
        <v>3</v>
      </c>
      <c r="C11" s="158" t="s">
        <v>89</v>
      </c>
      <c r="D11" s="187" t="s">
        <v>90</v>
      </c>
      <c r="E11" s="185" t="s">
        <v>87</v>
      </c>
      <c r="F11" s="188">
        <v>2138000</v>
      </c>
      <c r="G11" s="189">
        <f>خلاصه!K11</f>
        <v>173.3995</v>
      </c>
      <c r="H11" s="194">
        <f>ROUND((G11*F11),0)</f>
        <v>370728131</v>
      </c>
      <c r="I11" s="191"/>
      <c r="K11" s="66"/>
    </row>
    <row r="12" spans="2:11" ht="31.5" customHeight="1">
      <c r="B12" s="186"/>
      <c r="C12" s="404" t="s">
        <v>139</v>
      </c>
      <c r="D12" s="404"/>
      <c r="E12" s="404"/>
      <c r="F12" s="404"/>
      <c r="G12" s="404"/>
      <c r="H12" s="359">
        <f>SUM(H10:H11)</f>
        <v>565160261</v>
      </c>
      <c r="I12" s="191"/>
      <c r="K12" s="66"/>
    </row>
    <row r="13" spans="2:9" ht="19.5" customHeight="1">
      <c r="B13" s="75"/>
      <c r="C13" s="76"/>
      <c r="D13" s="77"/>
      <c r="E13" s="78"/>
      <c r="F13" s="79"/>
      <c r="G13" s="80"/>
      <c r="H13" s="81"/>
      <c r="I13" s="74"/>
    </row>
    <row r="16" spans="2:9" ht="19.5" customHeight="1">
      <c r="B16" s="402" t="s">
        <v>57</v>
      </c>
      <c r="C16" s="402"/>
      <c r="D16" s="88"/>
      <c r="E16" s="402" t="s">
        <v>77</v>
      </c>
      <c r="F16" s="402"/>
      <c r="G16" s="89"/>
      <c r="H16" s="403" t="s">
        <v>78</v>
      </c>
      <c r="I16" s="403"/>
    </row>
    <row r="17" spans="2:9" ht="19.5" customHeight="1">
      <c r="B17" s="402" t="s">
        <v>47</v>
      </c>
      <c r="C17" s="402"/>
      <c r="D17" s="90"/>
      <c r="E17" s="402" t="s">
        <v>47</v>
      </c>
      <c r="F17" s="402"/>
      <c r="G17" s="89"/>
      <c r="H17" s="87"/>
      <c r="I17" s="91" t="s">
        <v>85</v>
      </c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6:C16"/>
    <mergeCell ref="E16:F16"/>
    <mergeCell ref="H16:I16"/>
    <mergeCell ref="B17:C17"/>
    <mergeCell ref="E17:F17"/>
    <mergeCell ref="C12:G12"/>
  </mergeCells>
  <conditionalFormatting sqref="C8:C9 C12:C13">
    <cfRule type="cellIs" priority="5" dxfId="1" operator="equal">
      <formula>#N/A</formula>
    </cfRule>
  </conditionalFormatting>
  <conditionalFormatting sqref="B10:B13">
    <cfRule type="cellIs" priority="4" dxfId="0" operator="equal" stopIfTrue="1">
      <formula>0</formula>
    </cfRule>
  </conditionalFormatting>
  <conditionalFormatting sqref="F16:F17 C16:C17">
    <cfRule type="cellIs" priority="2" dxfId="1" operator="equal">
      <formula>#N/A</formula>
    </cfRule>
  </conditionalFormatting>
  <conditionalFormatting sqref="E16:E17 B16:B17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fitToHeight="1" fitToWidth="1" horizontalDpi="300" verticalDpi="300" orientation="portrait" paperSize="9" scale="86" r:id="rId1"/>
  <headerFooter>
    <oddFooter>&amp;Lنماینده تام الاختیار مهندسین مشاور:
امضا:             &amp;Cمهندس ناظر مقیم :
امضا :&amp;Rنماینده پیمانکار :
امضا 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rightToLeft="1" view="pageBreakPreview" zoomScale="70" zoomScaleSheetLayoutView="70" zoomScalePageLayoutView="0" workbookViewId="0" topLeftCell="A1">
      <selection activeCell="N10" sqref="N10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3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M9" s="58"/>
    </row>
    <row r="10" spans="2:9" ht="51.75">
      <c r="B10" s="360">
        <v>1</v>
      </c>
      <c r="C10" s="192" t="s">
        <v>65</v>
      </c>
      <c r="D10" s="183" t="s">
        <v>68</v>
      </c>
      <c r="E10" s="169" t="s">
        <v>74</v>
      </c>
      <c r="F10" s="170">
        <v>106000</v>
      </c>
      <c r="G10" s="171">
        <f>خلاصه!K12</f>
        <v>418.4253349999999</v>
      </c>
      <c r="H10" s="114">
        <f>ROUND((G10*F10),0)</f>
        <v>44353086</v>
      </c>
      <c r="I10" s="361"/>
    </row>
    <row r="11" spans="2:9" ht="69">
      <c r="B11" s="360">
        <v>2</v>
      </c>
      <c r="C11" s="192" t="s">
        <v>564</v>
      </c>
      <c r="D11" s="183" t="s">
        <v>565</v>
      </c>
      <c r="E11" s="169" t="s">
        <v>74</v>
      </c>
      <c r="F11" s="170">
        <v>52100</v>
      </c>
      <c r="G11" s="171">
        <f>خلاصه!K13</f>
        <v>308.89383000000004</v>
      </c>
      <c r="H11" s="114">
        <f>ROUND((G11*F11),0)</f>
        <v>16093369</v>
      </c>
      <c r="I11" s="361"/>
    </row>
    <row r="12" spans="2:9" ht="23.25">
      <c r="B12" s="360">
        <v>3</v>
      </c>
      <c r="C12" s="192" t="s">
        <v>168</v>
      </c>
      <c r="D12" s="183" t="s">
        <v>169</v>
      </c>
      <c r="E12" s="169" t="str">
        <f>E10</f>
        <v>مترمکعب</v>
      </c>
      <c r="F12" s="170">
        <v>129500</v>
      </c>
      <c r="G12" s="171">
        <f>خلاصه!K14</f>
        <v>234.125585</v>
      </c>
      <c r="H12" s="114">
        <f>G12*F12</f>
        <v>30319263.2575</v>
      </c>
      <c r="I12" s="361"/>
    </row>
    <row r="13" spans="2:12" ht="28.5" customHeight="1">
      <c r="B13" s="360">
        <v>4</v>
      </c>
      <c r="C13" s="192" t="s">
        <v>12</v>
      </c>
      <c r="D13" s="183" t="s">
        <v>51</v>
      </c>
      <c r="E13" s="169" t="s">
        <v>73</v>
      </c>
      <c r="F13" s="170">
        <v>5000</v>
      </c>
      <c r="G13" s="171">
        <f>خلاصه!K15</f>
        <v>526.33</v>
      </c>
      <c r="H13" s="114">
        <f>ROUND((G13*F13),0)</f>
        <v>2631650</v>
      </c>
      <c r="I13" s="361"/>
      <c r="L13" s="82"/>
    </row>
    <row r="14" spans="2:9" ht="31.5" customHeight="1">
      <c r="B14" s="360"/>
      <c r="C14" s="410" t="s">
        <v>139</v>
      </c>
      <c r="D14" s="410"/>
      <c r="E14" s="410"/>
      <c r="F14" s="410"/>
      <c r="G14" s="410"/>
      <c r="H14" s="114">
        <f>SUM(H10:H13)</f>
        <v>93397368.2575</v>
      </c>
      <c r="I14" s="362"/>
    </row>
    <row r="15" spans="2:9" ht="19.5" customHeight="1">
      <c r="B15" s="67"/>
      <c r="C15" s="68"/>
      <c r="D15" s="69"/>
      <c r="E15" s="70"/>
      <c r="F15" s="71"/>
      <c r="G15" s="72"/>
      <c r="H15" s="73"/>
      <c r="I15" s="74"/>
    </row>
    <row r="16" spans="2:9" ht="19.5" customHeight="1">
      <c r="B16" s="67"/>
      <c r="C16" s="68"/>
      <c r="D16" s="69"/>
      <c r="E16" s="70"/>
      <c r="F16" s="71"/>
      <c r="G16" s="72"/>
      <c r="H16" s="73"/>
      <c r="I16" s="74"/>
    </row>
    <row r="17" spans="2:9" ht="19.5" customHeight="1">
      <c r="B17" s="67"/>
      <c r="C17" s="68"/>
      <c r="D17" s="69"/>
      <c r="E17" s="70"/>
      <c r="F17" s="71"/>
      <c r="G17" s="72"/>
      <c r="H17" s="73"/>
      <c r="I17" s="74"/>
    </row>
    <row r="18" spans="2:9" ht="15" customHeight="1">
      <c r="B18" s="67"/>
      <c r="C18" s="68"/>
      <c r="D18" s="69"/>
      <c r="E18" s="83"/>
      <c r="F18" s="84"/>
      <c r="G18" s="85"/>
      <c r="H18" s="86"/>
      <c r="I18" s="74"/>
    </row>
    <row r="19" spans="2:9" ht="19.5" customHeight="1">
      <c r="B19" s="402" t="s">
        <v>57</v>
      </c>
      <c r="C19" s="402"/>
      <c r="D19" s="88"/>
      <c r="E19" s="402" t="s">
        <v>77</v>
      </c>
      <c r="F19" s="402"/>
      <c r="G19" s="89"/>
      <c r="H19" s="403" t="s">
        <v>78</v>
      </c>
      <c r="I19" s="403"/>
    </row>
    <row r="20" spans="2:9" ht="19.5" customHeight="1">
      <c r="B20" s="402" t="s">
        <v>47</v>
      </c>
      <c r="C20" s="402"/>
      <c r="D20" s="90"/>
      <c r="E20" s="402" t="s">
        <v>47</v>
      </c>
      <c r="F20" s="402"/>
      <c r="G20" s="89"/>
      <c r="H20" s="87"/>
      <c r="I20" s="91" t="s">
        <v>85</v>
      </c>
    </row>
    <row r="21" spans="2:9" ht="19.5" customHeight="1">
      <c r="B21" s="75"/>
      <c r="C21" s="76"/>
      <c r="D21" s="77"/>
      <c r="E21" s="78"/>
      <c r="F21" s="79"/>
      <c r="G21" s="80"/>
      <c r="H21" s="81"/>
      <c r="I21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9:C19"/>
    <mergeCell ref="E19:F19"/>
    <mergeCell ref="H19:I19"/>
    <mergeCell ref="B20:C20"/>
    <mergeCell ref="E20:F20"/>
    <mergeCell ref="C14:G14"/>
  </mergeCells>
  <conditionalFormatting sqref="F19:F20 C8:C9 C15:C21">
    <cfRule type="cellIs" priority="5" dxfId="1" operator="equal">
      <formula>#N/A</formula>
    </cfRule>
  </conditionalFormatting>
  <conditionalFormatting sqref="E19:E20 D15:D18 B10:B21">
    <cfRule type="cellIs" priority="4" dxfId="0" operator="equal" stopIfTrue="1">
      <formula>0</formula>
    </cfRule>
  </conditionalFormatting>
  <conditionalFormatting sqref="C10:C13">
    <cfRule type="cellIs" priority="3" dxfId="1" operator="equal">
      <formula>#N/A</formula>
    </cfRule>
  </conditionalFormatting>
  <conditionalFormatting sqref="C14">
    <cfRule type="cellIs" priority="1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rightToLeft="1" view="pageBreakPreview" zoomScale="70" zoomScaleSheetLayoutView="70" zoomScalePageLayoutView="0" workbookViewId="0" topLeftCell="A1">
      <selection activeCell="N11" sqref="N11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3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M9" s="58"/>
    </row>
    <row r="10" spans="2:13" ht="23.25">
      <c r="B10" s="360">
        <v>1</v>
      </c>
      <c r="C10" s="193" t="s">
        <v>91</v>
      </c>
      <c r="D10" s="202" t="s">
        <v>92</v>
      </c>
      <c r="E10" s="169" t="s">
        <v>74</v>
      </c>
      <c r="F10" s="199">
        <v>14000</v>
      </c>
      <c r="G10" s="200">
        <f>خلاصه!K16</f>
        <v>7997.8</v>
      </c>
      <c r="H10" s="114">
        <f aca="true" t="shared" si="0" ref="H10:H19">ROUND((G10*F10),0)</f>
        <v>111969200</v>
      </c>
      <c r="I10" s="369"/>
      <c r="M10" s="92"/>
    </row>
    <row r="11" spans="2:14" ht="51.75">
      <c r="B11" s="360">
        <f>1+B10</f>
        <v>2</v>
      </c>
      <c r="C11" s="192" t="s">
        <v>13</v>
      </c>
      <c r="D11" s="182" t="s">
        <v>52</v>
      </c>
      <c r="E11" s="169" t="s">
        <v>74</v>
      </c>
      <c r="F11" s="199">
        <v>25300</v>
      </c>
      <c r="G11" s="200">
        <f>خلاصه!K17</f>
        <v>3142.719844999999</v>
      </c>
      <c r="H11" s="114">
        <f t="shared" si="0"/>
        <v>79510812</v>
      </c>
      <c r="I11" s="369"/>
      <c r="M11" s="93"/>
      <c r="N11" s="93"/>
    </row>
    <row r="12" spans="2:9" ht="56.25" customHeight="1">
      <c r="B12" s="360">
        <f aca="true" t="shared" si="1" ref="B12:B19">1+B11</f>
        <v>3</v>
      </c>
      <c r="C12" s="193" t="s">
        <v>93</v>
      </c>
      <c r="D12" s="154" t="s">
        <v>94</v>
      </c>
      <c r="E12" s="169" t="s">
        <v>74</v>
      </c>
      <c r="F12" s="199">
        <v>236000</v>
      </c>
      <c r="G12" s="200">
        <f>خلاصه!K18</f>
        <v>4807.361519999999</v>
      </c>
      <c r="H12" s="114">
        <f t="shared" si="0"/>
        <v>1134537319</v>
      </c>
      <c r="I12" s="369"/>
    </row>
    <row r="13" spans="2:9" ht="19.5" customHeight="1">
      <c r="B13" s="360">
        <f t="shared" si="1"/>
        <v>4</v>
      </c>
      <c r="C13" s="193" t="s">
        <v>95</v>
      </c>
      <c r="D13" s="154" t="s">
        <v>96</v>
      </c>
      <c r="E13" s="169" t="s">
        <v>74</v>
      </c>
      <c r="F13" s="199">
        <v>3960</v>
      </c>
      <c r="G13" s="200">
        <f>خلاصه!K19</f>
        <v>11892.402765</v>
      </c>
      <c r="H13" s="114">
        <f t="shared" si="0"/>
        <v>47093915</v>
      </c>
      <c r="I13" s="369"/>
    </row>
    <row r="14" spans="2:9" ht="28.5" customHeight="1">
      <c r="B14" s="360">
        <f t="shared" si="1"/>
        <v>5</v>
      </c>
      <c r="C14" s="193" t="s">
        <v>97</v>
      </c>
      <c r="D14" s="154" t="s">
        <v>98</v>
      </c>
      <c r="E14" s="169" t="s">
        <v>74</v>
      </c>
      <c r="F14" s="199">
        <v>26800</v>
      </c>
      <c r="G14" s="200">
        <f>خلاصه!K20</f>
        <v>4448.386115</v>
      </c>
      <c r="H14" s="114">
        <f t="shared" si="0"/>
        <v>119216748</v>
      </c>
      <c r="I14" s="369"/>
    </row>
    <row r="15" spans="2:9" ht="57" customHeight="1">
      <c r="B15" s="360">
        <f t="shared" si="1"/>
        <v>6</v>
      </c>
      <c r="C15" s="192" t="s">
        <v>14</v>
      </c>
      <c r="D15" s="182" t="s">
        <v>44</v>
      </c>
      <c r="E15" s="195" t="s">
        <v>75</v>
      </c>
      <c r="F15" s="199">
        <v>16000</v>
      </c>
      <c r="G15" s="200">
        <f>خلاصه!K21</f>
        <v>16777.717049999996</v>
      </c>
      <c r="H15" s="114">
        <f t="shared" si="0"/>
        <v>268443473</v>
      </c>
      <c r="I15" s="369"/>
    </row>
    <row r="16" spans="2:9" ht="67.5" customHeight="1">
      <c r="B16" s="360">
        <f t="shared" si="1"/>
        <v>7</v>
      </c>
      <c r="C16" s="192" t="s">
        <v>192</v>
      </c>
      <c r="D16" s="131" t="s">
        <v>194</v>
      </c>
      <c r="E16" s="195" t="s">
        <v>75</v>
      </c>
      <c r="F16" s="199">
        <v>1370</v>
      </c>
      <c r="G16" s="200">
        <f>خلاصه!K22</f>
        <v>67110.86819999998</v>
      </c>
      <c r="H16" s="114">
        <f t="shared" si="0"/>
        <v>91941889</v>
      </c>
      <c r="I16" s="369"/>
    </row>
    <row r="17" spans="2:9" ht="57" customHeight="1">
      <c r="B17" s="360">
        <f t="shared" si="1"/>
        <v>8</v>
      </c>
      <c r="C17" s="192" t="s">
        <v>193</v>
      </c>
      <c r="D17" s="131" t="s">
        <v>195</v>
      </c>
      <c r="E17" s="195" t="s">
        <v>75</v>
      </c>
      <c r="F17" s="199">
        <v>2640</v>
      </c>
      <c r="G17" s="200">
        <f>خلاصه!K23</f>
        <v>48377.858525</v>
      </c>
      <c r="H17" s="114">
        <f t="shared" si="0"/>
        <v>127717547</v>
      </c>
      <c r="I17" s="369"/>
    </row>
    <row r="18" spans="2:9" ht="48.75" customHeight="1">
      <c r="B18" s="360">
        <f t="shared" si="1"/>
        <v>9</v>
      </c>
      <c r="C18" s="198" t="s">
        <v>15</v>
      </c>
      <c r="D18" s="196" t="s">
        <v>55</v>
      </c>
      <c r="E18" s="195" t="s">
        <v>75</v>
      </c>
      <c r="F18" s="199">
        <v>4970</v>
      </c>
      <c r="G18" s="200">
        <f>خلاصه!K24</f>
        <v>1235.57</v>
      </c>
      <c r="H18" s="114">
        <f t="shared" si="0"/>
        <v>6140783</v>
      </c>
      <c r="I18" s="369"/>
    </row>
    <row r="19" spans="1:9" ht="79.5" customHeight="1">
      <c r="A19" s="93"/>
      <c r="B19" s="360">
        <f t="shared" si="1"/>
        <v>10</v>
      </c>
      <c r="C19" s="193" t="s">
        <v>237</v>
      </c>
      <c r="D19" s="197" t="s">
        <v>238</v>
      </c>
      <c r="E19" s="169" t="s">
        <v>74</v>
      </c>
      <c r="F19" s="199">
        <v>14500</v>
      </c>
      <c r="G19" s="200">
        <f>متره!J147</f>
        <v>7997.8</v>
      </c>
      <c r="H19" s="114">
        <f t="shared" si="0"/>
        <v>115968100</v>
      </c>
      <c r="I19" s="370"/>
    </row>
    <row r="20" spans="2:9" ht="28.5" customHeight="1">
      <c r="B20" s="360"/>
      <c r="C20" s="410" t="s">
        <v>139</v>
      </c>
      <c r="D20" s="410"/>
      <c r="E20" s="410"/>
      <c r="F20" s="410"/>
      <c r="G20" s="410"/>
      <c r="H20" s="172">
        <f>SUM(H10:H19)</f>
        <v>2102539786</v>
      </c>
      <c r="I20" s="370"/>
    </row>
    <row r="21" spans="2:9" ht="19.5" customHeight="1">
      <c r="B21" s="67"/>
      <c r="C21" s="68"/>
      <c r="D21" s="69"/>
      <c r="E21" s="70"/>
      <c r="F21" s="71"/>
      <c r="G21" s="72"/>
      <c r="H21" s="73"/>
      <c r="I21" s="74"/>
    </row>
    <row r="22" spans="2:9" ht="19.5" customHeight="1">
      <c r="B22" s="67"/>
      <c r="C22" s="68"/>
      <c r="D22" s="69"/>
      <c r="E22" s="70"/>
      <c r="F22" s="71"/>
      <c r="G22" s="72"/>
      <c r="H22" s="73"/>
      <c r="I22" s="74"/>
    </row>
    <row r="23" spans="2:9" ht="19.5" customHeight="1">
      <c r="B23" s="67"/>
      <c r="C23" s="68"/>
      <c r="D23" s="69"/>
      <c r="E23" s="70"/>
      <c r="F23" s="71"/>
      <c r="G23" s="72"/>
      <c r="H23" s="73"/>
      <c r="I23" s="74"/>
    </row>
    <row r="24" spans="2:9" ht="15" customHeight="1">
      <c r="B24" s="67"/>
      <c r="C24" s="68"/>
      <c r="D24" s="69"/>
      <c r="E24" s="83"/>
      <c r="F24" s="84"/>
      <c r="G24" s="85"/>
      <c r="H24" s="86"/>
      <c r="I24" s="74"/>
    </row>
    <row r="25" spans="2:9" ht="19.5" customHeight="1">
      <c r="B25" s="402" t="s">
        <v>57</v>
      </c>
      <c r="C25" s="402"/>
      <c r="D25" s="88"/>
      <c r="E25" s="402" t="s">
        <v>77</v>
      </c>
      <c r="F25" s="402"/>
      <c r="G25" s="89"/>
      <c r="H25" s="403" t="s">
        <v>78</v>
      </c>
      <c r="I25" s="403"/>
    </row>
    <row r="26" spans="2:9" ht="19.5" customHeight="1">
      <c r="B26" s="402" t="s">
        <v>47</v>
      </c>
      <c r="C26" s="402"/>
      <c r="D26" s="90"/>
      <c r="E26" s="402" t="s">
        <v>47</v>
      </c>
      <c r="F26" s="402"/>
      <c r="G26" s="89"/>
      <c r="H26" s="87"/>
      <c r="I26" s="91" t="s">
        <v>85</v>
      </c>
    </row>
    <row r="27" spans="2:9" ht="19.5" customHeight="1">
      <c r="B27" s="75"/>
      <c r="C27" s="76"/>
      <c r="D27" s="77"/>
      <c r="E27" s="78"/>
      <c r="F27" s="79"/>
      <c r="G27" s="80"/>
      <c r="H27" s="81"/>
      <c r="I27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25:C25"/>
    <mergeCell ref="E25:F25"/>
    <mergeCell ref="H25:I25"/>
    <mergeCell ref="B26:C26"/>
    <mergeCell ref="E26:F26"/>
    <mergeCell ref="C20:G20"/>
  </mergeCells>
  <conditionalFormatting sqref="F25:F26 C8:C9 C21:C27 C15:C18">
    <cfRule type="cellIs" priority="8" dxfId="1" operator="equal">
      <formula>#N/A</formula>
    </cfRule>
  </conditionalFormatting>
  <conditionalFormatting sqref="E25:E26 D21:D24 B10:B27">
    <cfRule type="cellIs" priority="7" dxfId="0" operator="equal" stopIfTrue="1">
      <formula>0</formula>
    </cfRule>
  </conditionalFormatting>
  <conditionalFormatting sqref="D18">
    <cfRule type="cellIs" priority="6" dxfId="0" operator="equal" stopIfTrue="1">
      <formula>0</formula>
    </cfRule>
  </conditionalFormatting>
  <conditionalFormatting sqref="C11">
    <cfRule type="cellIs" priority="5" dxfId="1" operator="equal">
      <formula>#N/A</formula>
    </cfRule>
  </conditionalFormatting>
  <conditionalFormatting sqref="D10">
    <cfRule type="cellIs" priority="4" dxfId="1" operator="equal">
      <formula>0</formula>
    </cfRule>
  </conditionalFormatting>
  <conditionalFormatting sqref="C20">
    <cfRule type="cellIs" priority="1" dxfId="1" operator="equal">
      <formula>#N/A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rightToLeft="1" view="pageBreakPreview" zoomScale="85" zoomScaleSheetLayoutView="85" zoomScalePageLayoutView="0" workbookViewId="0" topLeftCell="A1">
      <selection activeCell="N10" sqref="N10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6384" width="9.140625" style="51" customWidth="1"/>
  </cols>
  <sheetData>
    <row r="1" spans="1:6" ht="9.7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>
      <c r="A7" s="45"/>
      <c r="B7" s="61"/>
      <c r="C7" s="107"/>
      <c r="D7" s="108"/>
      <c r="E7" s="109"/>
      <c r="F7" s="109"/>
      <c r="G7" s="110"/>
      <c r="H7" s="109"/>
      <c r="I7" s="111" t="s">
        <v>79</v>
      </c>
    </row>
    <row r="8" spans="2:9" ht="17.25" customHeight="1">
      <c r="B8" s="407" t="s">
        <v>0</v>
      </c>
      <c r="C8" s="358" t="s">
        <v>62</v>
      </c>
      <c r="D8" s="408" t="s">
        <v>21</v>
      </c>
      <c r="E8" s="407" t="s">
        <v>1</v>
      </c>
      <c r="F8" s="357" t="s">
        <v>70</v>
      </c>
      <c r="G8" s="409" t="s">
        <v>26</v>
      </c>
      <c r="H8" s="357" t="s">
        <v>72</v>
      </c>
      <c r="I8" s="407" t="s">
        <v>23</v>
      </c>
    </row>
    <row r="9" spans="2:13" ht="17.25" customHeight="1">
      <c r="B9" s="407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07"/>
      <c r="M9" s="58"/>
    </row>
    <row r="10" spans="2:9" ht="93" customHeight="1">
      <c r="B10" s="360">
        <v>1</v>
      </c>
      <c r="C10" s="193" t="s">
        <v>99</v>
      </c>
      <c r="D10" s="201" t="s">
        <v>100</v>
      </c>
      <c r="E10" s="169" t="s">
        <v>133</v>
      </c>
      <c r="F10" s="199">
        <v>1456000</v>
      </c>
      <c r="G10" s="200">
        <f>خلاصه!K26</f>
        <v>72.69</v>
      </c>
      <c r="H10" s="114">
        <f aca="true" t="shared" si="0" ref="H10:H15">ROUND((G10*F10),0)</f>
        <v>105836640</v>
      </c>
      <c r="I10" s="361"/>
    </row>
    <row r="11" spans="2:9" ht="84" customHeight="1">
      <c r="B11" s="360">
        <f>1+B10</f>
        <v>2</v>
      </c>
      <c r="C11" s="193" t="s">
        <v>102</v>
      </c>
      <c r="D11" s="201" t="s">
        <v>103</v>
      </c>
      <c r="E11" s="169" t="s">
        <v>74</v>
      </c>
      <c r="F11" s="199">
        <v>417000</v>
      </c>
      <c r="G11" s="200">
        <f>خلاصه!K27</f>
        <v>82.21000000000001</v>
      </c>
      <c r="H11" s="114">
        <f t="shared" si="0"/>
        <v>34281570</v>
      </c>
      <c r="I11" s="361"/>
    </row>
    <row r="12" spans="2:9" ht="84" customHeight="1">
      <c r="B12" s="360">
        <f>1+B11</f>
        <v>3</v>
      </c>
      <c r="C12" s="193" t="s">
        <v>144</v>
      </c>
      <c r="D12" s="157" t="s">
        <v>142</v>
      </c>
      <c r="E12" s="169" t="s">
        <v>74</v>
      </c>
      <c r="F12" s="199">
        <v>2192000</v>
      </c>
      <c r="G12" s="200">
        <f>خلاصه!K28</f>
        <v>16.900000000000002</v>
      </c>
      <c r="H12" s="114">
        <f t="shared" si="0"/>
        <v>37044800</v>
      </c>
      <c r="I12" s="361"/>
    </row>
    <row r="13" spans="2:9" ht="84" customHeight="1">
      <c r="B13" s="360">
        <f>1+B12</f>
        <v>4</v>
      </c>
      <c r="C13" s="193" t="s">
        <v>104</v>
      </c>
      <c r="D13" s="201" t="s">
        <v>105</v>
      </c>
      <c r="E13" s="169" t="s">
        <v>74</v>
      </c>
      <c r="F13" s="199">
        <v>5480000</v>
      </c>
      <c r="G13" s="200">
        <f>خلاصه!K29</f>
        <v>36.9</v>
      </c>
      <c r="H13" s="114">
        <f t="shared" si="0"/>
        <v>202212000</v>
      </c>
      <c r="I13" s="362"/>
    </row>
    <row r="14" spans="2:9" ht="84" customHeight="1">
      <c r="B14" s="360">
        <f>1+B13</f>
        <v>5</v>
      </c>
      <c r="C14" s="193" t="s">
        <v>106</v>
      </c>
      <c r="D14" s="201" t="s">
        <v>107</v>
      </c>
      <c r="E14" s="169" t="s">
        <v>28</v>
      </c>
      <c r="F14" s="199">
        <v>995</v>
      </c>
      <c r="G14" s="200">
        <f>خلاصه!K30</f>
        <v>10011.6</v>
      </c>
      <c r="H14" s="114">
        <f t="shared" si="0"/>
        <v>9961542</v>
      </c>
      <c r="I14" s="362"/>
    </row>
    <row r="15" spans="2:9" ht="84" customHeight="1">
      <c r="B15" s="360">
        <f>1+B14</f>
        <v>6</v>
      </c>
      <c r="C15" s="193" t="s">
        <v>108</v>
      </c>
      <c r="D15" s="201" t="s">
        <v>109</v>
      </c>
      <c r="E15" s="169" t="s">
        <v>74</v>
      </c>
      <c r="F15" s="199">
        <v>196500</v>
      </c>
      <c r="G15" s="200">
        <f>خلاصه!K31</f>
        <v>77.95</v>
      </c>
      <c r="H15" s="114">
        <f t="shared" si="0"/>
        <v>15317175</v>
      </c>
      <c r="I15" s="362"/>
    </row>
    <row r="16" spans="2:9" ht="32.25" customHeight="1">
      <c r="B16" s="363"/>
      <c r="C16" s="411" t="s">
        <v>139</v>
      </c>
      <c r="D16" s="411"/>
      <c r="E16" s="411"/>
      <c r="F16" s="411"/>
      <c r="G16" s="411"/>
      <c r="H16" s="172">
        <f>SUM(H10:H15)</f>
        <v>404653727</v>
      </c>
      <c r="I16" s="362"/>
    </row>
    <row r="17" spans="2:9" ht="19.5" customHeight="1">
      <c r="B17" s="67"/>
      <c r="C17" s="68"/>
      <c r="D17" s="69"/>
      <c r="E17" s="70"/>
      <c r="F17" s="71"/>
      <c r="G17" s="72"/>
      <c r="H17" s="73"/>
      <c r="I17" s="74"/>
    </row>
    <row r="18" spans="2:9" ht="19.5" customHeight="1">
      <c r="B18" s="67"/>
      <c r="C18" s="68"/>
      <c r="D18" s="69"/>
      <c r="E18" s="70"/>
      <c r="F18" s="71"/>
      <c r="G18" s="72"/>
      <c r="H18" s="73"/>
      <c r="I18" s="74"/>
    </row>
    <row r="19" spans="2:9" ht="19.5" customHeight="1">
      <c r="B19" s="67"/>
      <c r="C19" s="68"/>
      <c r="D19" s="69"/>
      <c r="E19" s="70"/>
      <c r="F19" s="71"/>
      <c r="G19" s="72"/>
      <c r="H19" s="73"/>
      <c r="I19" s="74"/>
    </row>
    <row r="20" spans="2:9" ht="15" customHeight="1">
      <c r="B20" s="67"/>
      <c r="C20" s="68"/>
      <c r="D20" s="69"/>
      <c r="E20" s="83"/>
      <c r="F20" s="84"/>
      <c r="G20" s="85"/>
      <c r="H20" s="86"/>
      <c r="I20" s="74"/>
    </row>
    <row r="21" spans="2:9" ht="19.5" customHeight="1">
      <c r="B21" s="402" t="s">
        <v>57</v>
      </c>
      <c r="C21" s="402"/>
      <c r="D21" s="88"/>
      <c r="E21" s="402" t="s">
        <v>77</v>
      </c>
      <c r="F21" s="402"/>
      <c r="G21" s="89"/>
      <c r="H21" s="403" t="s">
        <v>78</v>
      </c>
      <c r="I21" s="403"/>
    </row>
    <row r="22" spans="2:9" ht="19.5" customHeight="1">
      <c r="B22" s="402" t="s">
        <v>47</v>
      </c>
      <c r="C22" s="402"/>
      <c r="D22" s="90"/>
      <c r="E22" s="402" t="s">
        <v>47</v>
      </c>
      <c r="F22" s="402"/>
      <c r="G22" s="89"/>
      <c r="H22" s="87"/>
      <c r="I22" s="91" t="s">
        <v>85</v>
      </c>
    </row>
    <row r="23" spans="2:9" ht="19.5" customHeight="1">
      <c r="B23" s="75"/>
      <c r="C23" s="76"/>
      <c r="D23" s="77"/>
      <c r="E23" s="78"/>
      <c r="F23" s="79"/>
      <c r="G23" s="80"/>
      <c r="H23" s="81"/>
      <c r="I23" s="74"/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21:C21"/>
    <mergeCell ref="E21:F21"/>
    <mergeCell ref="H21:I21"/>
    <mergeCell ref="B22:C22"/>
    <mergeCell ref="E22:F22"/>
    <mergeCell ref="C16:G16"/>
  </mergeCells>
  <conditionalFormatting sqref="F21:F22 C8:C9 C17:C23">
    <cfRule type="cellIs" priority="16" dxfId="1" operator="equal">
      <formula>#N/A</formula>
    </cfRule>
  </conditionalFormatting>
  <conditionalFormatting sqref="E21:E22 D17:D20 B10:B23">
    <cfRule type="cellIs" priority="15" dxfId="0" operator="equal" stopIfTrue="1">
      <formula>0</formula>
    </cfRule>
  </conditionalFormatting>
  <conditionalFormatting sqref="D10">
    <cfRule type="cellIs" priority="14" dxfId="1" operator="equal">
      <formula>0</formula>
    </cfRule>
  </conditionalFormatting>
  <conditionalFormatting sqref="D11:D12">
    <cfRule type="cellIs" priority="11" dxfId="1" operator="equal">
      <formula>0</formula>
    </cfRule>
  </conditionalFormatting>
  <conditionalFormatting sqref="D13">
    <cfRule type="cellIs" priority="10" dxfId="1" operator="equal">
      <formula>0</formula>
    </cfRule>
  </conditionalFormatting>
  <conditionalFormatting sqref="D14">
    <cfRule type="cellIs" priority="9" dxfId="1" operator="equal">
      <formula>0</formula>
    </cfRule>
  </conditionalFormatting>
  <conditionalFormatting sqref="D15">
    <cfRule type="cellIs" priority="8" dxfId="1" operator="equal">
      <formula>0</formula>
    </cfRule>
  </conditionalFormatting>
  <conditionalFormatting sqref="C16">
    <cfRule type="cellIs" priority="6" dxfId="1" operator="equal">
      <formula>#N/A</formula>
    </cfRule>
  </conditionalFormatting>
  <conditionalFormatting sqref="D12">
    <cfRule type="cellIs" priority="5" dxfId="1" operator="equal">
      <formula>0</formula>
    </cfRule>
  </conditionalFormatting>
  <conditionalFormatting sqref="D12">
    <cfRule type="cellIs" priority="4" dxfId="1" operator="equal">
      <formula>0</formula>
    </cfRule>
  </conditionalFormatting>
  <conditionalFormatting sqref="D12">
    <cfRule type="cellIs" priority="3" dxfId="1" operator="equal">
      <formula>0</formula>
    </cfRule>
  </conditionalFormatting>
  <conditionalFormatting sqref="D12">
    <cfRule type="cellIs" priority="2" dxfId="1" operator="equal">
      <formula>0</formula>
    </cfRule>
  </conditionalFormatting>
  <conditionalFormatting sqref="D12">
    <cfRule type="cellIs" priority="1" dxfId="1" operator="equal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rightToLeft="1" view="pageBreakPreview" zoomScale="85" zoomScaleSheetLayoutView="85" zoomScalePageLayoutView="0" workbookViewId="0" topLeftCell="A1">
      <selection activeCell="O12" sqref="O12"/>
    </sheetView>
  </sheetViews>
  <sheetFormatPr defaultColWidth="9.140625" defaultRowHeight="12.75"/>
  <cols>
    <col min="1" max="1" width="1.7109375" style="51" customWidth="1"/>
    <col min="2" max="2" width="4.7109375" style="51" customWidth="1"/>
    <col min="3" max="3" width="8.7109375" style="51" customWidth="1"/>
    <col min="4" max="4" width="32.7109375" style="51" customWidth="1"/>
    <col min="5" max="5" width="7.57421875" style="51" customWidth="1"/>
    <col min="6" max="6" width="10.7109375" style="51" customWidth="1"/>
    <col min="7" max="7" width="12.7109375" style="50" customWidth="1"/>
    <col min="8" max="8" width="15.00390625" style="51" customWidth="1"/>
    <col min="9" max="9" width="20.7109375" style="51" customWidth="1"/>
    <col min="10" max="10" width="3.00390625" style="51" customWidth="1"/>
    <col min="11" max="11" width="11.28125" style="51" customWidth="1"/>
    <col min="12" max="16384" width="9.140625" style="51" customWidth="1"/>
  </cols>
  <sheetData>
    <row r="1" spans="1:6" ht="4.5" customHeight="1">
      <c r="A1" s="45"/>
      <c r="B1" s="46"/>
      <c r="C1" s="47"/>
      <c r="D1" s="48"/>
      <c r="E1" s="49"/>
      <c r="F1" s="49"/>
    </row>
    <row r="2" spans="1:8" ht="15" customHeight="1">
      <c r="A2" s="45"/>
      <c r="B2" s="47"/>
      <c r="C2" s="47"/>
      <c r="D2" s="20" t="s">
        <v>605</v>
      </c>
      <c r="E2" s="405" t="s">
        <v>69</v>
      </c>
      <c r="F2" s="405"/>
      <c r="G2" s="405"/>
      <c r="H2" s="52"/>
    </row>
    <row r="3" spans="1:9" ht="15" customHeight="1">
      <c r="A3" s="45"/>
      <c r="B3" s="47"/>
      <c r="C3" s="47"/>
      <c r="D3" s="20" t="s">
        <v>607</v>
      </c>
      <c r="E3" s="405"/>
      <c r="F3" s="405"/>
      <c r="G3" s="405"/>
      <c r="H3" s="53"/>
      <c r="I3" s="54" t="str">
        <f>متره!K3</f>
        <v>صورت کارکرد موقت شماره 5</v>
      </c>
    </row>
    <row r="4" spans="1:9" ht="15" customHeight="1">
      <c r="A4" s="45"/>
      <c r="B4" s="47"/>
      <c r="C4" s="47"/>
      <c r="D4" s="20" t="s">
        <v>606</v>
      </c>
      <c r="E4" s="55" t="s">
        <v>609</v>
      </c>
      <c r="F4" s="55"/>
      <c r="G4" s="56"/>
      <c r="H4" s="54"/>
      <c r="I4" s="57" t="str">
        <f>متره!K4</f>
        <v>تا تاريخ : 1397/03/15</v>
      </c>
    </row>
    <row r="5" spans="1:13" ht="15" customHeight="1">
      <c r="A5" s="45"/>
      <c r="B5" s="47"/>
      <c r="C5" s="47"/>
      <c r="D5" s="20" t="s">
        <v>608</v>
      </c>
      <c r="E5" s="397" t="str">
        <f>متره!D5</f>
        <v>موضوع قرارداد :</v>
      </c>
      <c r="F5" s="397"/>
      <c r="G5" s="397"/>
      <c r="H5" s="397"/>
      <c r="I5" s="397"/>
      <c r="J5" s="397"/>
      <c r="K5" s="397"/>
      <c r="L5" s="397"/>
      <c r="M5" s="58"/>
    </row>
    <row r="6" spans="1:12" ht="9.75" customHeight="1">
      <c r="A6" s="45"/>
      <c r="B6" s="59"/>
      <c r="C6" s="60"/>
      <c r="D6" s="60"/>
      <c r="E6" s="397"/>
      <c r="F6" s="397"/>
      <c r="G6" s="397"/>
      <c r="H6" s="397"/>
      <c r="I6" s="397"/>
      <c r="J6" s="397"/>
      <c r="K6" s="397"/>
      <c r="L6" s="397"/>
    </row>
    <row r="7" spans="1:9" ht="19.5" customHeight="1" thickBot="1">
      <c r="A7" s="45"/>
      <c r="B7" s="61"/>
      <c r="C7" s="62"/>
      <c r="D7" s="63"/>
      <c r="E7" s="41"/>
      <c r="F7" s="41"/>
      <c r="G7" s="43"/>
      <c r="H7" s="41"/>
      <c r="I7" s="64" t="s">
        <v>79</v>
      </c>
    </row>
    <row r="8" spans="2:9" ht="17.25" customHeight="1" thickTop="1">
      <c r="B8" s="413" t="s">
        <v>0</v>
      </c>
      <c r="C8" s="178" t="s">
        <v>62</v>
      </c>
      <c r="D8" s="415" t="s">
        <v>21</v>
      </c>
      <c r="E8" s="416" t="s">
        <v>1</v>
      </c>
      <c r="F8" s="179" t="s">
        <v>70</v>
      </c>
      <c r="G8" s="417" t="s">
        <v>26</v>
      </c>
      <c r="H8" s="179" t="s">
        <v>72</v>
      </c>
      <c r="I8" s="418" t="s">
        <v>23</v>
      </c>
    </row>
    <row r="9" spans="2:14" ht="17.25" customHeight="1">
      <c r="B9" s="414"/>
      <c r="C9" s="176" t="s">
        <v>64</v>
      </c>
      <c r="D9" s="408"/>
      <c r="E9" s="407"/>
      <c r="F9" s="177" t="s">
        <v>71</v>
      </c>
      <c r="G9" s="409"/>
      <c r="H9" s="177" t="s">
        <v>71</v>
      </c>
      <c r="I9" s="419"/>
      <c r="N9" s="58"/>
    </row>
    <row r="10" spans="2:14" ht="17.25" customHeight="1">
      <c r="B10" s="180">
        <v>1</v>
      </c>
      <c r="C10" s="176" t="s">
        <v>241</v>
      </c>
      <c r="D10" s="157" t="s">
        <v>242</v>
      </c>
      <c r="E10" s="175" t="s">
        <v>74</v>
      </c>
      <c r="F10" s="203" t="s">
        <v>338</v>
      </c>
      <c r="G10" s="204">
        <f>خلاصه!K32</f>
        <v>0</v>
      </c>
      <c r="H10" s="114">
        <f>ROUND((G10*F10),0)</f>
        <v>0</v>
      </c>
      <c r="I10" s="181"/>
      <c r="N10" s="58"/>
    </row>
    <row r="11" spans="2:14" ht="33" customHeight="1">
      <c r="B11" s="344">
        <f>1+B10</f>
        <v>2</v>
      </c>
      <c r="C11" s="345" t="s">
        <v>424</v>
      </c>
      <c r="D11" s="346" t="s">
        <v>509</v>
      </c>
      <c r="E11" s="175" t="s">
        <v>74</v>
      </c>
      <c r="F11" s="347" t="s">
        <v>510</v>
      </c>
      <c r="G11" s="348">
        <f>خلاصه!K33</f>
        <v>0</v>
      </c>
      <c r="H11" s="114">
        <f>ROUND((G11*F11),0)</f>
        <v>0</v>
      </c>
      <c r="I11" s="349"/>
      <c r="N11" s="93"/>
    </row>
    <row r="12" spans="2:11" ht="31.5" customHeight="1" thickBot="1">
      <c r="B12" s="173"/>
      <c r="C12" s="412" t="s">
        <v>139</v>
      </c>
      <c r="D12" s="412"/>
      <c r="E12" s="412"/>
      <c r="F12" s="412"/>
      <c r="G12" s="412"/>
      <c r="H12" s="184">
        <f>SUM(H10:H11)</f>
        <v>0</v>
      </c>
      <c r="I12" s="174"/>
      <c r="K12" s="66"/>
    </row>
    <row r="13" spans="2:9" ht="19.5" customHeight="1" thickTop="1">
      <c r="B13" s="75"/>
      <c r="C13" s="76"/>
      <c r="D13" s="77"/>
      <c r="E13" s="78"/>
      <c r="F13" s="79"/>
      <c r="G13" s="80"/>
      <c r="H13" s="81"/>
      <c r="I13" s="74"/>
    </row>
    <row r="16" spans="2:9" ht="19.5" customHeight="1">
      <c r="B16" s="402" t="s">
        <v>57</v>
      </c>
      <c r="C16" s="402"/>
      <c r="D16" s="88"/>
      <c r="E16" s="402" t="s">
        <v>77</v>
      </c>
      <c r="F16" s="402"/>
      <c r="G16" s="89"/>
      <c r="H16" s="403" t="s">
        <v>78</v>
      </c>
      <c r="I16" s="403"/>
    </row>
    <row r="17" spans="2:9" ht="19.5" customHeight="1">
      <c r="B17" s="402" t="s">
        <v>47</v>
      </c>
      <c r="C17" s="402"/>
      <c r="D17" s="90"/>
      <c r="E17" s="402" t="s">
        <v>47</v>
      </c>
      <c r="F17" s="402"/>
      <c r="G17" s="89"/>
      <c r="H17" s="87"/>
      <c r="I17" s="91" t="s">
        <v>85</v>
      </c>
    </row>
  </sheetData>
  <sheetProtection/>
  <mergeCells count="13">
    <mergeCell ref="E2:G3"/>
    <mergeCell ref="B8:B9"/>
    <mergeCell ref="D8:D9"/>
    <mergeCell ref="E8:E9"/>
    <mergeCell ref="G8:G9"/>
    <mergeCell ref="I8:I9"/>
    <mergeCell ref="E5:L6"/>
    <mergeCell ref="B16:C16"/>
    <mergeCell ref="E16:F16"/>
    <mergeCell ref="H16:I16"/>
    <mergeCell ref="B17:C17"/>
    <mergeCell ref="E17:F17"/>
    <mergeCell ref="C12:G12"/>
  </mergeCells>
  <conditionalFormatting sqref="C8:C13">
    <cfRule type="cellIs" priority="5" dxfId="1" operator="equal">
      <formula>#N/A</formula>
    </cfRule>
  </conditionalFormatting>
  <conditionalFormatting sqref="B12:B13">
    <cfRule type="cellIs" priority="4" dxfId="0" operator="equal" stopIfTrue="1">
      <formula>0</formula>
    </cfRule>
  </conditionalFormatting>
  <conditionalFormatting sqref="D10:D11">
    <cfRule type="cellIs" priority="3" dxfId="1" operator="equal">
      <formula>0</formula>
    </cfRule>
  </conditionalFormatting>
  <conditionalFormatting sqref="F16:F17 C16:C17">
    <cfRule type="cellIs" priority="2" dxfId="1" operator="equal">
      <formula>#N/A</formula>
    </cfRule>
  </conditionalFormatting>
  <conditionalFormatting sqref="E16:E17 B16:B17">
    <cfRule type="cellIs" priority="1" dxfId="0" operator="equal" stopIfTrue="1">
      <formula>0</formula>
    </cfRule>
  </conditionalFormatting>
  <printOptions horizontalCentered="1"/>
  <pageMargins left="0" right="0" top="0.5905511811023623" bottom="0.1968503937007874" header="0.3149606299212598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TABRIZ SAKHTEMAN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pashaiyan</dc:creator>
  <cp:keywords/>
  <dc:description/>
  <cp:lastModifiedBy>dell</cp:lastModifiedBy>
  <cp:lastPrinted>2018-05-30T22:36:10Z</cp:lastPrinted>
  <dcterms:created xsi:type="dcterms:W3CDTF">2007-03-03T02:58:29Z</dcterms:created>
  <dcterms:modified xsi:type="dcterms:W3CDTF">2020-05-14T10:58:03Z</dcterms:modified>
  <cp:category/>
  <cp:version/>
  <cp:contentType/>
  <cp:contentStatus/>
</cp:coreProperties>
</file>